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2 - Prelozeni vodov..." sheetId="2" r:id="rId2"/>
    <sheet name="SO 02.2 - Přeložení vodov..." sheetId="3" r:id="rId3"/>
    <sheet name="VR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01.2 - Prelozeni vodov...'!$C$121:$K$187</definedName>
    <definedName name="_xlnm.Print_Area" localSheetId="1">'SO 01.2 - Prelozeni vodov...'!$C$4:$J$76,'SO 01.2 - Prelozeni vodov...'!$C$109:$K$187</definedName>
    <definedName name="_xlnm.Print_Titles" localSheetId="1">'SO 01.2 - Prelozeni vodov...'!$121:$121</definedName>
    <definedName name="_xlnm._FilterDatabase" localSheetId="2" hidden="1">'SO 02.2 - Přeložení vodov...'!$C$121:$K$172</definedName>
    <definedName name="_xlnm.Print_Area" localSheetId="2">'SO 02.2 - Přeložení vodov...'!$C$4:$J$76,'SO 02.2 - Přeložení vodov...'!$C$109:$K$172</definedName>
    <definedName name="_xlnm.Print_Titles" localSheetId="2">'SO 02.2 - Přeložení vodov...'!$121:$121</definedName>
    <definedName name="_xlnm._FilterDatabase" localSheetId="3" hidden="1">'VRN - Vedlejší a ostatní ...'!$C$115:$K$124</definedName>
    <definedName name="_xlnm.Print_Area" localSheetId="3">'VRN - Vedlejší a ostatní ...'!$C$4:$J$76,'VRN - Vedlejší a ostatní ...'!$C$103:$K$124</definedName>
    <definedName name="_xlnm.Print_Titles" localSheetId="3">'VRN - Vedlejší a ostatní ...'!$115:$115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3" r="J37"/>
  <c r="J36"/>
  <c i="1" r="AY96"/>
  <c i="3" r="J35"/>
  <c i="1" r="AX96"/>
  <c i="3"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2" r="J37"/>
  <c r="J36"/>
  <c i="1" r="AY95"/>
  <c i="2" r="J35"/>
  <c i="1" r="AX95"/>
  <c i="2"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112"/>
  <c i="1" r="L90"/>
  <c r="AM90"/>
  <c r="AM89"/>
  <c r="L89"/>
  <c r="AM87"/>
  <c r="L87"/>
  <c r="L85"/>
  <c r="L84"/>
  <c i="4" r="BK124"/>
  <c r="J124"/>
  <c r="BK123"/>
  <c r="J123"/>
  <c r="BK122"/>
  <c r="J122"/>
  <c r="BK121"/>
  <c r="J121"/>
  <c r="BK120"/>
  <c r="J120"/>
  <c r="BK119"/>
  <c r="J119"/>
  <c r="BK118"/>
  <c r="J118"/>
  <c r="BK117"/>
  <c r="J117"/>
  <c i="3" r="J172"/>
  <c r="BK171"/>
  <c r="BK169"/>
  <c r="BK167"/>
  <c r="BK166"/>
  <c r="J165"/>
  <c r="J164"/>
  <c r="BK163"/>
  <c r="BK162"/>
  <c r="J161"/>
  <c r="J160"/>
  <c r="J159"/>
  <c r="BK158"/>
  <c r="BK157"/>
  <c r="J156"/>
  <c r="BK155"/>
  <c r="BK154"/>
  <c r="BK153"/>
  <c r="BK152"/>
  <c r="BK151"/>
  <c r="J150"/>
  <c r="BK149"/>
  <c r="J148"/>
  <c r="BK147"/>
  <c r="BK146"/>
  <c r="J145"/>
  <c r="J143"/>
  <c r="J141"/>
  <c r="BK140"/>
  <c r="J139"/>
  <c r="J138"/>
  <c r="BK137"/>
  <c r="J136"/>
  <c r="J135"/>
  <c r="BK133"/>
  <c r="BK132"/>
  <c r="BK131"/>
  <c r="BK130"/>
  <c r="BK129"/>
  <c r="J128"/>
  <c r="J126"/>
  <c r="J125"/>
  <c i="2" r="J187"/>
  <c r="J186"/>
  <c r="J184"/>
  <c r="BK182"/>
  <c r="J181"/>
  <c r="J180"/>
  <c r="BK179"/>
  <c r="J178"/>
  <c r="J177"/>
  <c r="J176"/>
  <c r="BK175"/>
  <c r="J174"/>
  <c r="J173"/>
  <c r="BK172"/>
  <c r="BK171"/>
  <c r="J170"/>
  <c r="BK169"/>
  <c r="J168"/>
  <c r="BK167"/>
  <c r="BK166"/>
  <c r="J165"/>
  <c r="J164"/>
  <c r="J163"/>
  <c r="BK162"/>
  <c r="BK161"/>
  <c r="J160"/>
  <c r="BK159"/>
  <c r="J158"/>
  <c r="J157"/>
  <c r="J156"/>
  <c r="BK155"/>
  <c r="J154"/>
  <c r="BK153"/>
  <c r="J152"/>
  <c r="J151"/>
  <c r="BK150"/>
  <c r="J148"/>
  <c r="BK147"/>
  <c r="BK146"/>
  <c r="J144"/>
  <c r="J142"/>
  <c r="BK141"/>
  <c r="J140"/>
  <c r="J139"/>
  <c r="BK138"/>
  <c r="J137"/>
  <c r="BK136"/>
  <c r="BK135"/>
  <c r="J134"/>
  <c r="BK133"/>
  <c r="J132"/>
  <c r="J131"/>
  <c r="BK130"/>
  <c r="BK129"/>
  <c r="J128"/>
  <c r="J127"/>
  <c r="J126"/>
  <c r="BK125"/>
  <c i="3" r="BK172"/>
  <c r="J171"/>
  <c r="J169"/>
  <c r="J167"/>
  <c r="J166"/>
  <c r="BK165"/>
  <c r="BK164"/>
  <c r="J163"/>
  <c r="J162"/>
  <c r="BK161"/>
  <c r="BK160"/>
  <c r="BK159"/>
  <c r="J158"/>
  <c r="J157"/>
  <c r="BK156"/>
  <c r="J155"/>
  <c r="J154"/>
  <c r="J153"/>
  <c r="J152"/>
  <c r="J151"/>
  <c r="BK150"/>
  <c r="J149"/>
  <c r="BK148"/>
  <c r="J147"/>
  <c r="J146"/>
  <c r="BK145"/>
  <c r="BK143"/>
  <c r="BK141"/>
  <c r="J140"/>
  <c r="BK139"/>
  <c r="BK138"/>
  <c r="J137"/>
  <c r="BK136"/>
  <c r="BK135"/>
  <c r="BK134"/>
  <c r="J134"/>
  <c r="J133"/>
  <c r="J132"/>
  <c r="J131"/>
  <c r="J130"/>
  <c r="J129"/>
  <c r="BK128"/>
  <c r="BK127"/>
  <c r="J127"/>
  <c r="BK126"/>
  <c r="BK125"/>
  <c i="2" r="BK187"/>
  <c r="BK186"/>
  <c r="BK184"/>
  <c r="J182"/>
  <c r="BK181"/>
  <c r="BK180"/>
  <c r="J179"/>
  <c r="BK178"/>
  <c r="BK177"/>
  <c r="BK176"/>
  <c r="J175"/>
  <c r="BK174"/>
  <c r="BK173"/>
  <c r="J172"/>
  <c r="J171"/>
  <c r="BK170"/>
  <c r="J169"/>
  <c r="BK168"/>
  <c r="J167"/>
  <c r="J166"/>
  <c r="BK165"/>
  <c r="BK164"/>
  <c r="BK163"/>
  <c r="J162"/>
  <c r="J161"/>
  <c r="BK160"/>
  <c r="J159"/>
  <c r="BK158"/>
  <c r="BK157"/>
  <c r="BK156"/>
  <c r="J155"/>
  <c r="BK154"/>
  <c r="J153"/>
  <c r="BK152"/>
  <c r="BK151"/>
  <c r="J150"/>
  <c r="BK149"/>
  <c r="J149"/>
  <c r="BK148"/>
  <c r="J147"/>
  <c r="J146"/>
  <c r="BK144"/>
  <c r="BK142"/>
  <c r="J141"/>
  <c r="BK140"/>
  <c r="BK139"/>
  <c r="J138"/>
  <c r="BK137"/>
  <c r="J136"/>
  <c r="J135"/>
  <c r="BK134"/>
  <c r="J133"/>
  <c r="BK132"/>
  <c r="BK131"/>
  <c r="J130"/>
  <c r="J129"/>
  <c r="BK128"/>
  <c r="BK127"/>
  <c r="BK126"/>
  <c r="J125"/>
  <c i="1" r="AS94"/>
  <c i="2" l="1" r="P124"/>
  <c r="T124"/>
  <c r="P185"/>
  <c r="P145"/>
  <c r="R185"/>
  <c r="R145"/>
  <c i="3" r="BK170"/>
  <c r="J170"/>
  <c r="J102"/>
  <c i="2" r="BK124"/>
  <c r="J124"/>
  <c r="J98"/>
  <c r="R124"/>
  <c r="BK185"/>
  <c r="J185"/>
  <c r="J102"/>
  <c r="T185"/>
  <c r="T145"/>
  <c i="3" r="BK124"/>
  <c r="J124"/>
  <c r="J98"/>
  <c r="P124"/>
  <c r="R124"/>
  <c r="T124"/>
  <c r="P170"/>
  <c r="P144"/>
  <c r="R170"/>
  <c r="R144"/>
  <c r="T170"/>
  <c r="T144"/>
  <c i="4" r="BK116"/>
  <c r="J116"/>
  <c r="J96"/>
  <c r="P116"/>
  <c i="1" r="AU97"/>
  <c i="4" r="R116"/>
  <c r="T116"/>
  <c i="2" r="J89"/>
  <c r="F119"/>
  <c r="BE125"/>
  <c r="BE126"/>
  <c r="BE127"/>
  <c r="BE130"/>
  <c r="BE131"/>
  <c r="BE133"/>
  <c r="BE136"/>
  <c r="BE137"/>
  <c r="BE138"/>
  <c r="BE139"/>
  <c r="BE140"/>
  <c r="BE141"/>
  <c r="BE144"/>
  <c r="BE147"/>
  <c r="BE150"/>
  <c r="BE151"/>
  <c r="BE153"/>
  <c r="BE155"/>
  <c r="BE156"/>
  <c r="BE159"/>
  <c r="BE162"/>
  <c r="BE163"/>
  <c r="BE164"/>
  <c r="BE166"/>
  <c r="BE169"/>
  <c r="BE171"/>
  <c r="BE172"/>
  <c r="BE173"/>
  <c r="BE175"/>
  <c r="BE176"/>
  <c r="BE177"/>
  <c r="BE178"/>
  <c r="BE179"/>
  <c r="BE181"/>
  <c r="BE182"/>
  <c r="BE184"/>
  <c r="BE186"/>
  <c r="BE187"/>
  <c r="BK143"/>
  <c r="J143"/>
  <c r="J99"/>
  <c i="3" r="F92"/>
  <c r="E112"/>
  <c r="BE125"/>
  <c r="BE126"/>
  <c r="BE127"/>
  <c r="BE130"/>
  <c r="BE132"/>
  <c r="BE135"/>
  <c r="BE137"/>
  <c r="BE138"/>
  <c r="BE140"/>
  <c r="BE149"/>
  <c r="BE153"/>
  <c r="BE154"/>
  <c r="BE155"/>
  <c r="BE158"/>
  <c r="BE159"/>
  <c r="BE164"/>
  <c r="BE167"/>
  <c r="BE169"/>
  <c r="BE172"/>
  <c i="2" r="E85"/>
  <c r="BE128"/>
  <c r="BE129"/>
  <c r="BE132"/>
  <c r="BE134"/>
  <c r="BE135"/>
  <c r="BE142"/>
  <c r="BE146"/>
  <c r="BE148"/>
  <c r="BE149"/>
  <c r="BE152"/>
  <c r="BE154"/>
  <c r="BE157"/>
  <c r="BE158"/>
  <c r="BE160"/>
  <c r="BE161"/>
  <c r="BE165"/>
  <c r="BE167"/>
  <c r="BE168"/>
  <c r="BE170"/>
  <c r="BE174"/>
  <c r="BE180"/>
  <c r="BK183"/>
  <c r="J183"/>
  <c r="J101"/>
  <c i="3" r="J89"/>
  <c r="BE128"/>
  <c r="BE129"/>
  <c r="BE131"/>
  <c r="BE133"/>
  <c r="BE134"/>
  <c r="BE136"/>
  <c r="BE139"/>
  <c r="BE141"/>
  <c r="BE143"/>
  <c r="BE145"/>
  <c r="BE146"/>
  <c r="BE147"/>
  <c r="BE148"/>
  <c r="BE150"/>
  <c r="BE151"/>
  <c r="BE152"/>
  <c r="BE156"/>
  <c r="BE157"/>
  <c r="BE160"/>
  <c r="BE161"/>
  <c r="BE162"/>
  <c r="BE163"/>
  <c r="BE165"/>
  <c r="BE166"/>
  <c r="BE171"/>
  <c r="BK142"/>
  <c r="J142"/>
  <c r="J99"/>
  <c r="BK144"/>
  <c r="J144"/>
  <c r="J100"/>
  <c r="BK168"/>
  <c r="J168"/>
  <c r="J101"/>
  <c i="4" r="E85"/>
  <c r="J89"/>
  <c r="F92"/>
  <c r="BE117"/>
  <c r="BE118"/>
  <c r="BE119"/>
  <c r="BE120"/>
  <c r="BE121"/>
  <c r="BE122"/>
  <c r="BE123"/>
  <c r="BE124"/>
  <c i="2" r="J34"/>
  <c i="1" r="AW95"/>
  <c i="2" r="F34"/>
  <c i="1" r="BA95"/>
  <c i="2" r="F35"/>
  <c i="1" r="BB95"/>
  <c i="3" r="J34"/>
  <c i="1" r="AW96"/>
  <c i="3" r="F36"/>
  <c i="1" r="BC96"/>
  <c i="4" r="F34"/>
  <c i="1" r="BA97"/>
  <c i="4" r="F35"/>
  <c i="1" r="BB97"/>
  <c i="4" r="F37"/>
  <c i="1" r="BD97"/>
  <c i="2" r="F36"/>
  <c i="1" r="BC95"/>
  <c i="3" r="F34"/>
  <c i="1" r="BA96"/>
  <c i="2" r="F37"/>
  <c i="1" r="BD95"/>
  <c i="3" r="F35"/>
  <c i="1" r="BB96"/>
  <c i="3" r="F37"/>
  <c i="1" r="BD96"/>
  <c i="4" r="J34"/>
  <c i="1" r="AW97"/>
  <c i="4" r="F36"/>
  <c i="1" r="BC97"/>
  <c i="3" l="1" r="T123"/>
  <c r="T122"/>
  <c r="R123"/>
  <c r="R122"/>
  <c i="2" r="R123"/>
  <c r="R122"/>
  <c r="T123"/>
  <c r="T122"/>
  <c i="3" r="P123"/>
  <c r="P122"/>
  <c i="1" r="AU96"/>
  <c i="2" r="P123"/>
  <c r="P122"/>
  <c i="1" r="AU95"/>
  <c i="2" r="BK145"/>
  <c r="J145"/>
  <c r="J100"/>
  <c i="3" r="BK123"/>
  <c r="J123"/>
  <c r="J97"/>
  <c i="1" r="BA94"/>
  <c r="W30"/>
  <c i="2" r="J33"/>
  <c i="1" r="AV95"/>
  <c r="AT95"/>
  <c i="2" r="F33"/>
  <c i="1" r="AZ95"/>
  <c i="4" r="F33"/>
  <c i="1" r="AZ97"/>
  <c i="4" r="J30"/>
  <c i="1" r="AG97"/>
  <c r="BD94"/>
  <c r="W33"/>
  <c i="3" r="F33"/>
  <c i="1" r="AZ96"/>
  <c r="BB94"/>
  <c r="AX94"/>
  <c r="BC94"/>
  <c r="W32"/>
  <c i="3" r="J33"/>
  <c i="1" r="AV96"/>
  <c r="AT96"/>
  <c i="4" r="J33"/>
  <c i="1" r="AV97"/>
  <c r="AT97"/>
  <c i="4" l="1" r="J39"/>
  <c i="2" r="BK123"/>
  <c r="J123"/>
  <c r="J97"/>
  <c i="3" r="BK122"/>
  <c r="J122"/>
  <c r="J96"/>
  <c i="1" r="AN97"/>
  <c r="AU94"/>
  <c r="AZ94"/>
  <c r="W29"/>
  <c r="AW94"/>
  <c r="AK30"/>
  <c r="AY94"/>
  <c r="W31"/>
  <c i="2" l="1" r="BK122"/>
  <c r="J122"/>
  <c i="1" r="AV94"/>
  <c r="AK29"/>
  <c i="2" r="J30"/>
  <c i="1" r="AG95"/>
  <c r="AN95"/>
  <c i="3" r="J30"/>
  <c i="1" r="AG96"/>
  <c r="AN96"/>
  <c i="2" l="1" r="J39"/>
  <c r="J96"/>
  <c i="3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<sst xmlns="http://schemas.openxmlformats.org/spreadsheetml/2006/main">
  <si>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</si>
  <si>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</si>
  <si>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</si>
  <si>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</si>
  <si>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</si>
  <si>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{0623030e-5212-4538-ac02-37b0c74e8cc9}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</si>
  <si>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</si>
  <si>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</si>
  <si>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</si>
  <si>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</si>
  <si>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</si>
  <si>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Kód:</t>
  </si>
  <si>
    <t>19002-01</t>
  </si>
  <si>
    <t>Stavba:</t>
  </si>
  <si>
    <t>Kanalizace Staré Město - ul. Pode Břehy a U Chodníčku - PŘELOŽKY VŘ</t>
  </si>
  <si>
    <t>KSO:</t>
  </si>
  <si>
    <t>827 21 11</t>
  </si>
  <si>
    <t>CC-CZ:</t>
  </si>
  <si>
    <t>Místo:</t>
  </si>
  <si>
    <t>Staré Město</t>
  </si>
  <si>
    <t>Datum:</t>
  </si>
  <si>
    <t>18. 11. 2020</t>
  </si>
  <si>
    <t>Zadavatel:</t>
  </si>
  <si>
    <t>IČ:</t>
  </si>
  <si>
    <t>00576948</t>
  </si>
  <si>
    <t>Obec Staré Město</t>
  </si>
  <si>
    <t>DIČ:</t>
  </si>
  <si>
    <t>CZ00576948</t>
  </si>
  <si>
    <t>Zhotovitel:</t>
  </si>
  <si>
    <t>45193665</t>
  </si>
  <si>
    <t>SmVaK Ostrava a.s.</t>
  </si>
  <si>
    <t>CZ45193665</t>
  </si>
  <si>
    <t>Projektant:</t>
  </si>
  <si>
    <t>13640241</t>
  </si>
  <si>
    <t>Miloš Kopecký</t>
  </si>
  <si>
    <t>5511121297</t>
  </si>
  <si>
    <t>True</t>
  </si>
  <si>
    <t>Zpracovatel:</t>
  </si>
  <si>
    <t>Poznámka:</t>
  </si>
  <si>
    <t xml:space="preserve">Platnost rozpočtu je 1 rok._x000d_
Rozpočet neobsahuje VRN jako je zvláštní užíváná komunikace a dopravní značení_x000d_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</si>
  <si>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</si>
  <si>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</si>
  <si>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</si>
  <si>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</si>
  <si>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</si>
  <si>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</si>
  <si>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</si>
  <si>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</si>
  <si>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</si>
  <si>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</si>
  <si>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</si>
  <si>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</si>
  <si>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</si>
  <si>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</si>
  <si>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</si>
  <si>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</si>
  <si>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</si>
  <si>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</si>
  <si>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</si>
  <si>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</si>
  <si>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</si>
  <si>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</si>
  <si>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</si>
  <si>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</si>
  <si>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</si>
  <si>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</si>
  <si>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</si>
  <si>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</si>
  <si>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</si>
  <si>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</si>
  <si>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</si>
  <si>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</si>
  <si>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</si>
  <si>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</si>
  <si>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</si>
  <si>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</si>
  <si>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</si>
  <si>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</si>
  <si>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</si>
  <si>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</si>
  <si>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</si>
  <si>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</si>
  <si>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</si>
  <si>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</si>
  <si>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</si>
  <si>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01.2</t>
  </si>
  <si>
    <t>Prelozeni vodovodního řadu</t>
  </si>
  <si>
    <t>STA</t>
  </si>
  <si>
    <t>1</t>
  </si>
  <si>
    <t>{422ae7e1-493a-4d4b-9ff4-4cd5ff5111d6}</t>
  </si>
  <si>
    <t>2</t>
  </si>
  <si>
    <t>SO 02.2</t>
  </si>
  <si>
    <t>Přeložení vodovodního řadu</t>
  </si>
  <si>
    <t>{d4d0e920-072e-48fe-ad8b-951a8217ce33}</t>
  </si>
  <si>
    <t>VRN</t>
  </si>
  <si>
    <t>Vedlejší a ostatní náklady</t>
  </si>
  <si>
    <t>{562a6af9-b9c9-461a-a9ac-258c386b9039}</t>
  </si>
  <si>
    <t>KRYCÍ LIST SOUPISU PRACÍ</t>
  </si>
  <si>
    <t>Objekt:</t>
  </si>
  <si>
    <t>SO 01.2 - Prelozeni vodovodního řadu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</si>
  <si>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</si>
  <si>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</si>
  <si>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</si>
  <si>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</si>
  <si>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</si>
  <si>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</si>
  <si>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</si>
  <si>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</si>
  <si>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</si>
  <si>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  998 - Přesun hmot</t>
  </si>
  <si>
    <t xml:space="preserve">  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</si>
  <si>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</si>
  <si>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</si>
  <si>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</si>
  <si>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</si>
  <si>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</si>
  <si>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</si>
  <si>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</si>
  <si>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</si>
  <si>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</si>
  <si>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</si>
  <si>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</si>
  <si>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</si>
  <si>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</si>
  <si>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</si>
  <si>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</si>
  <si>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</si>
  <si>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</si>
  <si>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</si>
  <si>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</si>
  <si>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</si>
  <si>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</si>
  <si>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</si>
  <si>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522709931</t>
  </si>
  <si>
    <t>115101301</t>
  </si>
  <si>
    <t>Pohotovost čerpací soupravy pro dopravní výšku do 10 m přítok do 500 l/min</t>
  </si>
  <si>
    <t>den</t>
  </si>
  <si>
    <t>-1389115436</t>
  </si>
  <si>
    <t>3</t>
  </si>
  <si>
    <t>119001401</t>
  </si>
  <si>
    <t>Dočasné zajištění potrubí ocelového, PP/PVC nebo litinového DN do 200</t>
  </si>
  <si>
    <t>m</t>
  </si>
  <si>
    <t>773347694</t>
  </si>
  <si>
    <t>130001101</t>
  </si>
  <si>
    <t>Příplatek za ztížení vykopávky v blízkosti podzemního vedení</t>
  </si>
  <si>
    <t>m3</t>
  </si>
  <si>
    <t>1421502609</t>
  </si>
  <si>
    <t>5</t>
  </si>
  <si>
    <t>132212111</t>
  </si>
  <si>
    <t>Hloubení rýh š do 800 mm v soudržných horninách třídy těžitelnosti I, skupiny 3 ručně</t>
  </si>
  <si>
    <t>656028151</t>
  </si>
  <si>
    <t>6</t>
  </si>
  <si>
    <t>132201202</t>
  </si>
  <si>
    <t>Hloubení rýh š do 2000 mm v hornině tř. 3 objemu do 1000 m3</t>
  </si>
  <si>
    <t>-160408159</t>
  </si>
  <si>
    <t>7</t>
  </si>
  <si>
    <t>151811131</t>
  </si>
  <si>
    <t>Osazení pažicího boxu hl výkopu do 4 m š do 1,2 m</t>
  </si>
  <si>
    <t>m2</t>
  </si>
  <si>
    <t>1404241979</t>
  </si>
  <si>
    <t>8</t>
  </si>
  <si>
    <t>151811231</t>
  </si>
  <si>
    <t>Odstranění pažicího boxu hl výkopu do 4 m š do 1,2 m</t>
  </si>
  <si>
    <t>340709838</t>
  </si>
  <si>
    <t>9</t>
  </si>
  <si>
    <t>162451105</t>
  </si>
  <si>
    <t>Vodorovné přemístění do 1500 m výkopku/sypaniny z horniny třídy těžitelnosti I, skupiny 1 až 3</t>
  </si>
  <si>
    <t>1450881803</t>
  </si>
  <si>
    <t>10</t>
  </si>
  <si>
    <t>162751114</t>
  </si>
  <si>
    <t>Vodorovné přemístění do 7000 m výkopku/sypaniny z horniny třídy těžitelnosti I, skupiny 1 až 3</t>
  </si>
  <si>
    <t>834409436</t>
  </si>
  <si>
    <t>11</t>
  </si>
  <si>
    <t>167151111</t>
  </si>
  <si>
    <t>Nakládání výkopku z hornin třídy těžitelnosti I, skupiny 1 až 3 přes 100 m3</t>
  </si>
  <si>
    <t>-256543209</t>
  </si>
  <si>
    <t>12</t>
  </si>
  <si>
    <t>171201201</t>
  </si>
  <si>
    <t>Uložení sypaniny na skládky</t>
  </si>
  <si>
    <t>-12085470</t>
  </si>
  <si>
    <t>13</t>
  </si>
  <si>
    <t>171201231</t>
  </si>
  <si>
    <t>Poplatek za uložení zeminy a kamení na recyklační skládce (skládkovné) kód odpadu 17 05 04</t>
  </si>
  <si>
    <t>t</t>
  </si>
  <si>
    <t>-1319461263</t>
  </si>
  <si>
    <t>14</t>
  </si>
  <si>
    <t>174101101</t>
  </si>
  <si>
    <t>Zásyp jam, šachet rýh nebo kolem objektů sypaninou se zhutněním</t>
  </si>
  <si>
    <t>1861448504</t>
  </si>
  <si>
    <t>M</t>
  </si>
  <si>
    <t>58343959</t>
  </si>
  <si>
    <t>kamenivo drcené hrubé frakce 32/63</t>
  </si>
  <si>
    <t>-2079082727</t>
  </si>
  <si>
    <t>16</t>
  </si>
  <si>
    <t>174211101</t>
  </si>
  <si>
    <t>Zásyp jam, šachet rýh nebo kolem objektů sypaninou bez zhutnění ručně</t>
  </si>
  <si>
    <t>-331239566</t>
  </si>
  <si>
    <t>17</t>
  </si>
  <si>
    <t>175151101</t>
  </si>
  <si>
    <t>Obsypání potrubí strojně sypaninou bez prohození, uloženou do 3 m</t>
  </si>
  <si>
    <t>682374725</t>
  </si>
  <si>
    <t>18</t>
  </si>
  <si>
    <t>175111209</t>
  </si>
  <si>
    <t>Příplatek k obsypání objektu za ruční prohození sypaniny, uložené do 3 m</t>
  </si>
  <si>
    <t>1874598689</t>
  </si>
  <si>
    <t>Vodorovné konstrukce</t>
  </si>
  <si>
    <t>19</t>
  </si>
  <si>
    <t>451595111</t>
  </si>
  <si>
    <t>Lože pod potrubí otevřený výkop z prohozeného výkopku</t>
  </si>
  <si>
    <t>-1430219534</t>
  </si>
  <si>
    <t>Trubní vedení</t>
  </si>
  <si>
    <t>20</t>
  </si>
  <si>
    <t>850265121</t>
  </si>
  <si>
    <t>Výřez nebo výsek na potrubí z trub litinových tlakových nebo plastických hmot do DN 100</t>
  </si>
  <si>
    <t>kus</t>
  </si>
  <si>
    <t>-1756272465</t>
  </si>
  <si>
    <t>850311811</t>
  </si>
  <si>
    <t>Bourání stávajícího potrubí z trub litinových DN 150</t>
  </si>
  <si>
    <t>-374110477</t>
  </si>
  <si>
    <t>22</t>
  </si>
  <si>
    <t>857241131</t>
  </si>
  <si>
    <t>Montáž litinových tvarovek jednoosých hrdlových otevřený výkop s integrovaným těsněním DN 80</t>
  </si>
  <si>
    <t>-1084225430</t>
  </si>
  <si>
    <t>23</t>
  </si>
  <si>
    <t>31951003</t>
  </si>
  <si>
    <t>Spojka potrubí hrdlová multitoleranční DN 80/80 jištěná proti posuvu hrdlo-hrdlo GG / PE</t>
  </si>
  <si>
    <t>-975803250</t>
  </si>
  <si>
    <t>24</t>
  </si>
  <si>
    <t>31951004</t>
  </si>
  <si>
    <t xml:space="preserve">Spojka potrubí hrdlová multitoleranční DN 80/80 jištěná proti posuvu příruba-hrdlo GG / GG </t>
  </si>
  <si>
    <t>1051710515</t>
  </si>
  <si>
    <t>25</t>
  </si>
  <si>
    <t>55253509</t>
  </si>
  <si>
    <t>tvarovka přírubová litinová s přírubovou odbočkou,práškový epoxid tl 250µm T-kus DN 80/80</t>
  </si>
  <si>
    <t>-1471569163</t>
  </si>
  <si>
    <t>26</t>
  </si>
  <si>
    <t>55254046</t>
  </si>
  <si>
    <t>koleno přírubové z tvárné litiny, práškový epoxid tl 250µm s patkou N-kus DN 80</t>
  </si>
  <si>
    <t>2018386434</t>
  </si>
  <si>
    <t>27</t>
  </si>
  <si>
    <t>871161211</t>
  </si>
  <si>
    <t>Montáž potrubí z PE100 SDR 11 otevřený výkop svařovaných elektrotvarovkou D 32 x 3,0 mm</t>
  </si>
  <si>
    <t>-983886600</t>
  </si>
  <si>
    <t>28</t>
  </si>
  <si>
    <t>28613595</t>
  </si>
  <si>
    <t xml:space="preserve">potrubí dvouvrstvé PE100 RC - SDR 11 D 32x3,0 </t>
  </si>
  <si>
    <t>-1097642261</t>
  </si>
  <si>
    <t>29</t>
  </si>
  <si>
    <t>28615969</t>
  </si>
  <si>
    <t>elektrospojka SDR11 PE 100 PN16 D 32mm</t>
  </si>
  <si>
    <t>-1121134250</t>
  </si>
  <si>
    <t>30</t>
  </si>
  <si>
    <t>871241211</t>
  </si>
  <si>
    <t>Montáž potrubí z PE100 SDR 11 otevřený výkop svařovaných elektrotvarovkou D 90 x 8,2 mm</t>
  </si>
  <si>
    <t>1745522717</t>
  </si>
  <si>
    <t>31</t>
  </si>
  <si>
    <t>28613556</t>
  </si>
  <si>
    <t>potrubí dvouvrstvé PE100 RC SDR11 (PN 16) D 90x8,2 mm (DN 80 mm) dl 6,0 m</t>
  </si>
  <si>
    <t>-1719667027</t>
  </si>
  <si>
    <t>32</t>
  </si>
  <si>
    <t>877241101</t>
  </si>
  <si>
    <t>Montáž tvarovek a elektrospojek na vodovodním potrubí z PE trub D 90 (DN 80)</t>
  </si>
  <si>
    <t>972130452</t>
  </si>
  <si>
    <t>33</t>
  </si>
  <si>
    <t>28615974</t>
  </si>
  <si>
    <t>elektrospojka SDR11 PE 100 PN16 D 90mm</t>
  </si>
  <si>
    <t>264368597</t>
  </si>
  <si>
    <t>34</t>
  </si>
  <si>
    <t>28654368</t>
  </si>
  <si>
    <t xml:space="preserve">Lemový nákružek PE 100, SDR 11 - typ A,  D 90 (DN 80) vč. otočné příruby PE-ocel PN 16</t>
  </si>
  <si>
    <t>1711498889</t>
  </si>
  <si>
    <t>35</t>
  </si>
  <si>
    <t>877241110</t>
  </si>
  <si>
    <t>Montáž elektrokolen 45°, 60° na vodovodním potrubí z PE trub d 90</t>
  </si>
  <si>
    <t>-1549639409</t>
  </si>
  <si>
    <t>36</t>
  </si>
  <si>
    <t>28614841</t>
  </si>
  <si>
    <t>koleno 45° SDR11 PE 100 PN16 D 90mm</t>
  </si>
  <si>
    <t>980447617</t>
  </si>
  <si>
    <t>37</t>
  </si>
  <si>
    <t>28614815</t>
  </si>
  <si>
    <t>koleno 60° SDR11 PE 100 PN16 D 90mm</t>
  </si>
  <si>
    <t>-2127366088</t>
  </si>
  <si>
    <t>38</t>
  </si>
  <si>
    <t>877241126</t>
  </si>
  <si>
    <t>Montáž elektro navrtávacích T-kusů ventil a 360° otočná odbočka na vodovodním potrubí z PE trub d 90/32</t>
  </si>
  <si>
    <t>649980112</t>
  </si>
  <si>
    <t>39</t>
  </si>
  <si>
    <t>28614074</t>
  </si>
  <si>
    <t>tvarovka T-kus navrtávací s ventilem, s odbočkou 360° D 90-32mm</t>
  </si>
  <si>
    <t>-1983885981</t>
  </si>
  <si>
    <t>40</t>
  </si>
  <si>
    <t>891241112</t>
  </si>
  <si>
    <t>Montáž vodovodních šoupátek otevřený výkop DN 80</t>
  </si>
  <si>
    <t>58240002</t>
  </si>
  <si>
    <t>41</t>
  </si>
  <si>
    <t>42221303</t>
  </si>
  <si>
    <t xml:space="preserve">Šoupátko pitná voda z tvár. litiny, PN16 D 90 (DN 80),  válc. vřeteno z nerez. oceli, těžká antikoroz. ochrana</t>
  </si>
  <si>
    <t>-1632571555</t>
  </si>
  <si>
    <t>42</t>
  </si>
  <si>
    <t>42291073</t>
  </si>
  <si>
    <t xml:space="preserve">Zemní souprava teleskop.  pro šoupátka DN 65-80 mm, krytí potrubí  1,40-1,80 m </t>
  </si>
  <si>
    <t>324370303</t>
  </si>
  <si>
    <t>43</t>
  </si>
  <si>
    <t>891247111</t>
  </si>
  <si>
    <t>Montáž hydrantů podzemních D 90 (DN 80)</t>
  </si>
  <si>
    <t>-928492169</t>
  </si>
  <si>
    <t>44</t>
  </si>
  <si>
    <t>42273594</t>
  </si>
  <si>
    <t>hydrant podzemní D 90 (DN 80) PN16 dvojitý uzávěr s koulí, krycí výška 1500 mm, těžká antikoroz. ochrana dle GSK, vřeteno z nerez. oceli</t>
  </si>
  <si>
    <t>-264674534</t>
  </si>
  <si>
    <t>45</t>
  </si>
  <si>
    <t>892233122</t>
  </si>
  <si>
    <t>Proplach a dezinfekce vodovodního potrubí DN od D 32 mm do D 70 mm</t>
  </si>
  <si>
    <t>-616020917</t>
  </si>
  <si>
    <t>46</t>
  </si>
  <si>
    <t>892273122</t>
  </si>
  <si>
    <t>Proplach a dezinfekce vodovodního potrubí DN od 80 do 125</t>
  </si>
  <si>
    <t>-151192293</t>
  </si>
  <si>
    <t>47</t>
  </si>
  <si>
    <t>899401112</t>
  </si>
  <si>
    <t>Osazení poklopů litinových šoupátkových</t>
  </si>
  <si>
    <t>-142042890</t>
  </si>
  <si>
    <t>48</t>
  </si>
  <si>
    <t>42291053</t>
  </si>
  <si>
    <t xml:space="preserve">souprava zemní pro navrtávací pas se šoupátkem </t>
  </si>
  <si>
    <t>-1926399224</t>
  </si>
  <si>
    <t>49</t>
  </si>
  <si>
    <t>42291352</t>
  </si>
  <si>
    <t>poklop litinový šoupátkový pro zemní soupravy osazení do terénu a do vozovky teleskopický</t>
  </si>
  <si>
    <t>-1868085635</t>
  </si>
  <si>
    <t>50</t>
  </si>
  <si>
    <t>56230636</t>
  </si>
  <si>
    <t>deska podkladová uličního poklopu ventilkového a šoupatového prům. 340 mm</t>
  </si>
  <si>
    <t>-310675855</t>
  </si>
  <si>
    <t>51</t>
  </si>
  <si>
    <t>899401113</t>
  </si>
  <si>
    <t>Osazení poklopů litinových hydrantových</t>
  </si>
  <si>
    <t>179097002</t>
  </si>
  <si>
    <t>52</t>
  </si>
  <si>
    <t>42291452</t>
  </si>
  <si>
    <t>poklop litinový - hydrantový DN 80 teleskopický</t>
  </si>
  <si>
    <t>1620986059</t>
  </si>
  <si>
    <t>53</t>
  </si>
  <si>
    <t>56230638</t>
  </si>
  <si>
    <t>deska podkladová uličního poklopu hydrantového 530x420 mm</t>
  </si>
  <si>
    <t>373267403</t>
  </si>
  <si>
    <t>54</t>
  </si>
  <si>
    <t>899711111</t>
  </si>
  <si>
    <t>Orientační tabulky na konstrukci oplocení</t>
  </si>
  <si>
    <t>982508192</t>
  </si>
  <si>
    <t>55</t>
  </si>
  <si>
    <t>899721111</t>
  </si>
  <si>
    <t xml:space="preserve">Signalizační vodič CY 4mm  na potrubí PVC/PE do DN 150 mm</t>
  </si>
  <si>
    <t>584277536</t>
  </si>
  <si>
    <t>56</t>
  </si>
  <si>
    <t>899722113</t>
  </si>
  <si>
    <t>Krytí potrubí z plastů výstražnou fólií z PVC 34cm</t>
  </si>
  <si>
    <t>-1542539408</t>
  </si>
  <si>
    <t>998</t>
  </si>
  <si>
    <t>Přesun hmot</t>
  </si>
  <si>
    <t>57</t>
  </si>
  <si>
    <t>998276101</t>
  </si>
  <si>
    <t>Přesun hmot pro trubní vedení z trub z plastických hmot otevřený výkop</t>
  </si>
  <si>
    <t>1087812783</t>
  </si>
  <si>
    <t>997</t>
  </si>
  <si>
    <t>Přesun sutě</t>
  </si>
  <si>
    <t>58</t>
  </si>
  <si>
    <t>997006512</t>
  </si>
  <si>
    <t>Vodorovné doprava suti s naložením a složením na skládku do 1 km</t>
  </si>
  <si>
    <t>-224953903</t>
  </si>
  <si>
    <t>59</t>
  </si>
  <si>
    <t>997006519</t>
  </si>
  <si>
    <t>Příplatek k vodorovnému přemístění suti na skládku ZKD 1 km přes 1 km</t>
  </si>
  <si>
    <t>87131285</t>
  </si>
  <si>
    <t>SO 02.2 - Přeložení vodovodního řadu</t>
  </si>
  <si>
    <t>833282437</t>
  </si>
  <si>
    <t>-764971258</t>
  </si>
  <si>
    <t>-399621626</t>
  </si>
  <si>
    <t>132254101</t>
  </si>
  <si>
    <t>Hloubení rýh zapažených š do 800 mm v hornině třídy těžitelnosti I, skupiny 3 objem do 20 m3 strojně</t>
  </si>
  <si>
    <t>1950045632</t>
  </si>
  <si>
    <t>-388033939</t>
  </si>
  <si>
    <t>-554240763</t>
  </si>
  <si>
    <t>865732737</t>
  </si>
  <si>
    <t>1677668079</t>
  </si>
  <si>
    <t>-900238405</t>
  </si>
  <si>
    <t>1085469535</t>
  </si>
  <si>
    <t>-1532857646</t>
  </si>
  <si>
    <t>1023708344</t>
  </si>
  <si>
    <t>843774473</t>
  </si>
  <si>
    <t>-2124981148</t>
  </si>
  <si>
    <t>1170893935</t>
  </si>
  <si>
    <t>548794242</t>
  </si>
  <si>
    <t>-384856147</t>
  </si>
  <si>
    <t>114485039</t>
  </si>
  <si>
    <t>661087302</t>
  </si>
  <si>
    <t>-844176659</t>
  </si>
  <si>
    <t>1791139987</t>
  </si>
  <si>
    <t>55259203</t>
  </si>
  <si>
    <t>tvarovka hrdlová multitoleranční z tvárné litiny DN 80/80 pro spojení potrubí GG 80/PE100 RC, s jištěním proti posunu</t>
  </si>
  <si>
    <t>-406955252</t>
  </si>
  <si>
    <t>950862131</t>
  </si>
  <si>
    <t>-1000028310</t>
  </si>
  <si>
    <t>-411037992</t>
  </si>
  <si>
    <t>1824542288</t>
  </si>
  <si>
    <t>potrubí dvouvrstvé PE100 RC SDR11 (PN 16) D 90x8,2 mm (DN 80 mm) dl 6,00 m</t>
  </si>
  <si>
    <t>195290200</t>
  </si>
  <si>
    <t>Montáž elektrospojek na vodovodním potrubí z PE trub d 90</t>
  </si>
  <si>
    <t>574881447</t>
  </si>
  <si>
    <t>1595764011</t>
  </si>
  <si>
    <t>Montáž elektrokolen 45° na vodovodním potrubí z PE trub d 90</t>
  </si>
  <si>
    <t>-1822531487</t>
  </si>
  <si>
    <t>91548571</t>
  </si>
  <si>
    <t>-1825716248</t>
  </si>
  <si>
    <t>-792677335</t>
  </si>
  <si>
    <t>1795243689</t>
  </si>
  <si>
    <t>1899649329</t>
  </si>
  <si>
    <t>-459132471</t>
  </si>
  <si>
    <t>849719734</t>
  </si>
  <si>
    <t>-574369651</t>
  </si>
  <si>
    <t>-1474221462</t>
  </si>
  <si>
    <t>751565513</t>
  </si>
  <si>
    <t>-1690682511</t>
  </si>
  <si>
    <t>381388767</t>
  </si>
  <si>
    <t>-293583816</t>
  </si>
  <si>
    <t>-1641938568</t>
  </si>
  <si>
    <t>VRN - Vedlejší a ostatní náklady</t>
  </si>
  <si>
    <t>012103000</t>
  </si>
  <si>
    <t>Geodetické práce před výstavbou</t>
  </si>
  <si>
    <t>1024</t>
  </si>
  <si>
    <t>-1296726462</t>
  </si>
  <si>
    <t>012303000</t>
  </si>
  <si>
    <t>Geodetické práce po výstavbě</t>
  </si>
  <si>
    <t>2079620625</t>
  </si>
  <si>
    <t>013244000</t>
  </si>
  <si>
    <t>Dokumentace pro provádění stavby</t>
  </si>
  <si>
    <t>sou</t>
  </si>
  <si>
    <t>-1471090832</t>
  </si>
  <si>
    <t>013254000</t>
  </si>
  <si>
    <t>Dokumentace skutečného provedení stavby</t>
  </si>
  <si>
    <t>-1056162185</t>
  </si>
  <si>
    <t>030001000</t>
  </si>
  <si>
    <t>Zařízení staveniště</t>
  </si>
  <si>
    <t>981973373</t>
  </si>
  <si>
    <t>034303000</t>
  </si>
  <si>
    <t>Dopravní značení na staveništi</t>
  </si>
  <si>
    <t>19656781</t>
  </si>
  <si>
    <t>071002000</t>
  </si>
  <si>
    <t>Provoz investora, třetích osob</t>
  </si>
  <si>
    <t>1739316290</t>
  </si>
  <si>
    <t>091504000</t>
  </si>
  <si>
    <t xml:space="preserve">Náklady související s propagační činnosti </t>
  </si>
  <si>
    <t>…</t>
  </si>
  <si>
    <t>-1654035876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</si>
</sst>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6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16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29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26</v>
      </c>
      <c r="AL14" s="19"/>
      <c r="AM14" s="19"/>
      <c r="AN14" s="23" t="s">
        <v>31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33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3" t="s">
        <v>35</v>
      </c>
      <c r="AO17" s="19"/>
      <c r="AP17" s="19"/>
      <c r="AQ17" s="19"/>
      <c r="AR17" s="17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33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36" customHeight="1">
      <c r="B23" s="18"/>
      <c r="C23" s="19"/>
      <c r="D23" s="19"/>
      <c r="E23" s="27" t="s">
        <v>39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983122.18999999994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41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42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43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44</v>
      </c>
      <c r="E29" s="38"/>
      <c r="F29" s="26" t="s">
        <v>45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983122.18999999994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206455.66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46" t="s">
        <v>52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1189577.8499999999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53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55</v>
      </c>
      <c r="AI60" s="33"/>
      <c r="AJ60" s="33"/>
      <c r="AK60" s="33"/>
      <c r="AL60" s="33"/>
      <c r="AM60" s="54" t="s">
        <v>56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55</v>
      </c>
      <c r="AI75" s="33"/>
      <c r="AJ75" s="33"/>
      <c r="AK75" s="33"/>
      <c r="AL75" s="33"/>
      <c r="AM75" s="54" t="s">
        <v>56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11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19002-01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13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Kanalizace Staré Město - ul. Pode Břehy a U Chodníčku - PŘELOŽKY VŘ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>Staré Město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18. 11. 2020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Obec Staré Město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32</v>
      </c>
      <c r="AJ89" s="31"/>
      <c r="AK89" s="31"/>
      <c r="AL89" s="31"/>
      <c r="AM89" s="70" t="str">
        <f>IF(E17="","",E17)</f>
        <v>Miloš Kopecký</v>
      </c>
      <c r="AN89" s="61"/>
      <c r="AO89" s="61"/>
      <c r="AP89" s="61"/>
      <c r="AQ89" s="31"/>
      <c r="AR89" s="35"/>
      <c r="AS89" s="71" t="s">
        <v>60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>SmVaK Ostrava a.s.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37</v>
      </c>
      <c r="AJ90" s="31"/>
      <c r="AK90" s="31"/>
      <c r="AL90" s="31"/>
      <c r="AM90" s="70" t="str">
        <f>IF(E20="","",E20)</f>
        <v>Miloš Kopecký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61</v>
      </c>
      <c r="D92" s="84"/>
      <c r="E92" s="84"/>
      <c r="F92" s="84"/>
      <c r="G92" s="84"/>
      <c r="H92" s="85"/>
      <c r="I92" s="86" t="s">
        <v>62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63</v>
      </c>
      <c r="AH92" s="84"/>
      <c r="AI92" s="84"/>
      <c r="AJ92" s="84"/>
      <c r="AK92" s="84"/>
      <c r="AL92" s="84"/>
      <c r="AM92" s="84"/>
      <c r="AN92" s="86" t="s">
        <v>64</v>
      </c>
      <c r="AO92" s="84"/>
      <c r="AP92" s="88"/>
      <c r="AQ92" s="89" t="s">
        <v>65</v>
      </c>
      <c r="AR92" s="35"/>
      <c r="AS92" s="90" t="s">
        <v>66</v>
      </c>
      <c r="AT92" s="91" t="s">
        <v>67</v>
      </c>
      <c r="AU92" s="91" t="s">
        <v>68</v>
      </c>
      <c r="AV92" s="91" t="s">
        <v>69</v>
      </c>
      <c r="AW92" s="91" t="s">
        <v>70</v>
      </c>
      <c r="AX92" s="91" t="s">
        <v>71</v>
      </c>
      <c r="AY92" s="91" t="s">
        <v>72</v>
      </c>
      <c r="AZ92" s="91" t="s">
        <v>73</v>
      </c>
      <c r="BA92" s="91" t="s">
        <v>74</v>
      </c>
      <c r="BB92" s="91" t="s">
        <v>75</v>
      </c>
      <c r="BC92" s="91" t="s">
        <v>76</v>
      </c>
      <c r="BD92" s="92" t="s">
        <v>77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ROUND(SUM(AG95:AG97),2)</f>
        <v>983122.18999999994</v>
      </c>
      <c r="AH94" s="99"/>
      <c r="AI94" s="99"/>
      <c r="AJ94" s="99"/>
      <c r="AK94" s="99"/>
      <c r="AL94" s="99"/>
      <c r="AM94" s="99"/>
      <c r="AN94" s="100">
        <f>SUM(AG94,AT94)</f>
        <v>1189577.8499999999</v>
      </c>
      <c r="AO94" s="100"/>
      <c r="AP94" s="100"/>
      <c r="AQ94" s="101" t="s">
        <v>1</v>
      </c>
      <c r="AR94" s="102"/>
      <c r="AS94" s="103">
        <f>ROUND(SUM(AS95:AS97),2)</f>
        <v>0</v>
      </c>
      <c r="AT94" s="104">
        <f>ROUND(SUM(AV94:AW94),2)</f>
        <v>206455.66</v>
      </c>
      <c r="AU94" s="105">
        <f>ROUND(SUM(AU95:AU97),5)</f>
        <v>0</v>
      </c>
      <c r="AV94" s="104">
        <f>ROUND(AZ94*L29,2)</f>
        <v>206455.66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ROUND(SUM(AZ95:AZ97),2)</f>
        <v>983122.18999999994</v>
      </c>
      <c r="BA94" s="104">
        <f>ROUND(SUM(BA95:BA97),2)</f>
        <v>0</v>
      </c>
      <c r="BB94" s="104">
        <f>ROUND(SUM(BB95:BB97),2)</f>
        <v>0</v>
      </c>
      <c r="BC94" s="104">
        <f>ROUND(SUM(BC95:BC97),2)</f>
        <v>0</v>
      </c>
      <c r="BD94" s="106">
        <f>ROUND(SUM(BD95:BD97),2)</f>
        <v>0</v>
      </c>
      <c r="BE94" s="6"/>
      <c r="BS94" s="107" t="s">
        <v>79</v>
      </c>
      <c r="BT94" s="107" t="s">
        <v>80</v>
      </c>
      <c r="BU94" s="108" t="s">
        <v>81</v>
      </c>
      <c r="BV94" s="107" t="s">
        <v>82</v>
      </c>
      <c r="BW94" s="107" t="s">
        <v>5</v>
      </c>
      <c r="BX94" s="107" t="s">
        <v>83</v>
      </c>
      <c r="CL94" s="107" t="s">
        <v>16</v>
      </c>
    </row>
    <row r="95" s="7" customFormat="1" ht="24.75" customHeight="1">
      <c r="A95" s="109" t="s">
        <v>84</v>
      </c>
      <c r="B95" s="110"/>
      <c r="C95" s="111"/>
      <c r="D95" s="112" t="s">
        <v>85</v>
      </c>
      <c r="E95" s="112"/>
      <c r="F95" s="112"/>
      <c r="G95" s="112"/>
      <c r="H95" s="112"/>
      <c r="I95" s="113"/>
      <c r="J95" s="112" t="s">
        <v>86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'SO 01.2 - Prelozeni vodov...'!J30</f>
        <v>882126.63</v>
      </c>
      <c r="AH95" s="113"/>
      <c r="AI95" s="113"/>
      <c r="AJ95" s="113"/>
      <c r="AK95" s="113"/>
      <c r="AL95" s="113"/>
      <c r="AM95" s="113"/>
      <c r="AN95" s="114">
        <f>SUM(AG95,AT95)</f>
        <v>1067373.22</v>
      </c>
      <c r="AO95" s="113"/>
      <c r="AP95" s="113"/>
      <c r="AQ95" s="115" t="s">
        <v>87</v>
      </c>
      <c r="AR95" s="116"/>
      <c r="AS95" s="117">
        <v>0</v>
      </c>
      <c r="AT95" s="118">
        <f>ROUND(SUM(AV95:AW95),2)</f>
        <v>185246.59</v>
      </c>
      <c r="AU95" s="119">
        <f>'SO 01.2 - Prelozeni vodov...'!P122</f>
        <v>0</v>
      </c>
      <c r="AV95" s="118">
        <f>'SO 01.2 - Prelozeni vodov...'!J33</f>
        <v>185246.59</v>
      </c>
      <c r="AW95" s="118">
        <f>'SO 01.2 - Prelozeni vodov...'!J34</f>
        <v>0</v>
      </c>
      <c r="AX95" s="118">
        <f>'SO 01.2 - Prelozeni vodov...'!J35</f>
        <v>0</v>
      </c>
      <c r="AY95" s="118">
        <f>'SO 01.2 - Prelozeni vodov...'!J36</f>
        <v>0</v>
      </c>
      <c r="AZ95" s="118">
        <f>'SO 01.2 - Prelozeni vodov...'!F33</f>
        <v>882126.63</v>
      </c>
      <c r="BA95" s="118">
        <f>'SO 01.2 - Prelozeni vodov...'!F34</f>
        <v>0</v>
      </c>
      <c r="BB95" s="118">
        <f>'SO 01.2 - Prelozeni vodov...'!F35</f>
        <v>0</v>
      </c>
      <c r="BC95" s="118">
        <f>'SO 01.2 - Prelozeni vodov...'!F36</f>
        <v>0</v>
      </c>
      <c r="BD95" s="120">
        <f>'SO 01.2 - Prelozeni vodov...'!F37</f>
        <v>0</v>
      </c>
      <c r="BE95" s="7"/>
      <c r="BT95" s="121" t="s">
        <v>88</v>
      </c>
      <c r="BV95" s="121" t="s">
        <v>82</v>
      </c>
      <c r="BW95" s="121" t="s">
        <v>89</v>
      </c>
      <c r="BX95" s="121" t="s">
        <v>5</v>
      </c>
      <c r="CL95" s="121" t="s">
        <v>16</v>
      </c>
      <c r="CM95" s="121" t="s">
        <v>90</v>
      </c>
    </row>
    <row r="96" s="7" customFormat="1" ht="24.75" customHeight="1">
      <c r="A96" s="109" t="s">
        <v>84</v>
      </c>
      <c r="B96" s="110"/>
      <c r="C96" s="111"/>
      <c r="D96" s="112" t="s">
        <v>91</v>
      </c>
      <c r="E96" s="112"/>
      <c r="F96" s="112"/>
      <c r="G96" s="112"/>
      <c r="H96" s="112"/>
      <c r="I96" s="113"/>
      <c r="J96" s="112" t="s">
        <v>92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'SO 02.2 - Přeložení vodov...'!J30</f>
        <v>89933.740000000005</v>
      </c>
      <c r="AH96" s="113"/>
      <c r="AI96" s="113"/>
      <c r="AJ96" s="113"/>
      <c r="AK96" s="113"/>
      <c r="AL96" s="113"/>
      <c r="AM96" s="113"/>
      <c r="AN96" s="114">
        <f>SUM(AG96,AT96)</f>
        <v>108819.83</v>
      </c>
      <c r="AO96" s="113"/>
      <c r="AP96" s="113"/>
      <c r="AQ96" s="115" t="s">
        <v>87</v>
      </c>
      <c r="AR96" s="116"/>
      <c r="AS96" s="117">
        <v>0</v>
      </c>
      <c r="AT96" s="118">
        <f>ROUND(SUM(AV96:AW96),2)</f>
        <v>18886.09</v>
      </c>
      <c r="AU96" s="119">
        <f>'SO 02.2 - Přeložení vodov...'!P122</f>
        <v>0</v>
      </c>
      <c r="AV96" s="118">
        <f>'SO 02.2 - Přeložení vodov...'!J33</f>
        <v>18886.09</v>
      </c>
      <c r="AW96" s="118">
        <f>'SO 02.2 - Přeložení vodov...'!J34</f>
        <v>0</v>
      </c>
      <c r="AX96" s="118">
        <f>'SO 02.2 - Přeložení vodov...'!J35</f>
        <v>0</v>
      </c>
      <c r="AY96" s="118">
        <f>'SO 02.2 - Přeložení vodov...'!J36</f>
        <v>0</v>
      </c>
      <c r="AZ96" s="118">
        <f>'SO 02.2 - Přeložení vodov...'!F33</f>
        <v>89933.740000000005</v>
      </c>
      <c r="BA96" s="118">
        <f>'SO 02.2 - Přeložení vodov...'!F34</f>
        <v>0</v>
      </c>
      <c r="BB96" s="118">
        <f>'SO 02.2 - Přeložení vodov...'!F35</f>
        <v>0</v>
      </c>
      <c r="BC96" s="118">
        <f>'SO 02.2 - Přeložení vodov...'!F36</f>
        <v>0</v>
      </c>
      <c r="BD96" s="120">
        <f>'SO 02.2 - Přeložení vodov...'!F37</f>
        <v>0</v>
      </c>
      <c r="BE96" s="7"/>
      <c r="BT96" s="121" t="s">
        <v>88</v>
      </c>
      <c r="BV96" s="121" t="s">
        <v>82</v>
      </c>
      <c r="BW96" s="121" t="s">
        <v>93</v>
      </c>
      <c r="BX96" s="121" t="s">
        <v>5</v>
      </c>
      <c r="CL96" s="121" t="s">
        <v>16</v>
      </c>
      <c r="CM96" s="121" t="s">
        <v>90</v>
      </c>
    </row>
    <row r="97" s="7" customFormat="1" ht="16.5" customHeight="1">
      <c r="A97" s="109" t="s">
        <v>84</v>
      </c>
      <c r="B97" s="110"/>
      <c r="C97" s="111"/>
      <c r="D97" s="112" t="s">
        <v>94</v>
      </c>
      <c r="E97" s="112"/>
      <c r="F97" s="112"/>
      <c r="G97" s="112"/>
      <c r="H97" s="112"/>
      <c r="I97" s="113"/>
      <c r="J97" s="112" t="s">
        <v>95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'VRN - Vedlejší a ostatní ...'!J30</f>
        <v>11061.82</v>
      </c>
      <c r="AH97" s="113"/>
      <c r="AI97" s="113"/>
      <c r="AJ97" s="113"/>
      <c r="AK97" s="113"/>
      <c r="AL97" s="113"/>
      <c r="AM97" s="113"/>
      <c r="AN97" s="114">
        <f>SUM(AG97,AT97)</f>
        <v>13384.799999999999</v>
      </c>
      <c r="AO97" s="113"/>
      <c r="AP97" s="113"/>
      <c r="AQ97" s="115" t="s">
        <v>87</v>
      </c>
      <c r="AR97" s="116"/>
      <c r="AS97" s="122">
        <v>0</v>
      </c>
      <c r="AT97" s="123">
        <f>ROUND(SUM(AV97:AW97),2)</f>
        <v>2322.98</v>
      </c>
      <c r="AU97" s="124">
        <f>'VRN - Vedlejší a ostatní ...'!P116</f>
        <v>0</v>
      </c>
      <c r="AV97" s="123">
        <f>'VRN - Vedlejší a ostatní ...'!J33</f>
        <v>2322.98</v>
      </c>
      <c r="AW97" s="123">
        <f>'VRN - Vedlejší a ostatní ...'!J34</f>
        <v>0</v>
      </c>
      <c r="AX97" s="123">
        <f>'VRN - Vedlejší a ostatní ...'!J35</f>
        <v>0</v>
      </c>
      <c r="AY97" s="123">
        <f>'VRN - Vedlejší a ostatní ...'!J36</f>
        <v>0</v>
      </c>
      <c r="AZ97" s="123">
        <f>'VRN - Vedlejší a ostatní ...'!F33</f>
        <v>11061.82</v>
      </c>
      <c r="BA97" s="123">
        <f>'VRN - Vedlejší a ostatní ...'!F34</f>
        <v>0</v>
      </c>
      <c r="BB97" s="123">
        <f>'VRN - Vedlejší a ostatní ...'!F35</f>
        <v>0</v>
      </c>
      <c r="BC97" s="123">
        <f>'VRN - Vedlejší a ostatní ...'!F36</f>
        <v>0</v>
      </c>
      <c r="BD97" s="125">
        <f>'VRN - Vedlejší a ostatní ...'!F37</f>
        <v>0</v>
      </c>
      <c r="BE97" s="7"/>
      <c r="BT97" s="121" t="s">
        <v>88</v>
      </c>
      <c r="BV97" s="121" t="s">
        <v>82</v>
      </c>
      <c r="BW97" s="121" t="s">
        <v>96</v>
      </c>
      <c r="BX97" s="121" t="s">
        <v>5</v>
      </c>
      <c r="CL97" s="121" t="s">
        <v>16</v>
      </c>
      <c r="CM97" s="121" t="s">
        <v>90</v>
      </c>
    </row>
    <row r="98" s="2" customFormat="1" ht="30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sheetProtection sheet="1" formatColumns="0" formatRows="0" objects="1" scenarios="1" spinCount="100000" saltValue="9fw0MOf4+8Vpc0dDJpkFf0UxyEBKWYCHvc70O8+rCQwNN9zsWRhc4nTet0qTgsbXFk/BhmPM4CQN4uH1OCtt+A==" hashValue="uyoYT9Jisz/NOyRd4hOVP8LbyDB6nkJeCP0AacWwiBBBF1f+h+K4z2lvTc9qearEiqfQinTtgtW4uhGOYiD9FA==" algorithmName="SHA-512" password="CC35"/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.2 - Prelozeni vodov...'!C2" display="/"/>
    <hyperlink ref="A96" location="'SO 02.2 - Přeložení vodov...'!C2" display="/"/>
    <hyperlink ref="A97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s="1" customFormat="1" ht="24.96" customHeight="1">
      <c r="B4" s="17"/>
      <c r="D4" s="128" t="s">
        <v>97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13</v>
      </c>
      <c r="L6" s="17"/>
    </row>
    <row r="7" s="1" customFormat="1" ht="23.25" customHeight="1">
      <c r="B7" s="17"/>
      <c r="E7" s="131" t="str">
        <f>'Rekapitulace stavby'!K6</f>
        <v>Kanalizace Staré Město - ul. Pode Břehy a U Chodníčku - PŘELOŽKY VŘ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98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99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15</v>
      </c>
      <c r="E11" s="29"/>
      <c r="F11" s="133" t="s">
        <v>16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18. 11. 2020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>45193665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>SmVaK Ostrava a.s.</v>
      </c>
      <c r="F18" s="133"/>
      <c r="G18" s="133"/>
      <c r="H18" s="133"/>
      <c r="I18" s="130" t="s">
        <v>26</v>
      </c>
      <c r="J18" s="133" t="str">
        <f>'Rekapitulace stavby'!AN14</f>
        <v>CZ45193665</v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32</v>
      </c>
      <c r="E20" s="29"/>
      <c r="F20" s="29"/>
      <c r="G20" s="29"/>
      <c r="H20" s="29"/>
      <c r="I20" s="130" t="s">
        <v>23</v>
      </c>
      <c r="J20" s="133" t="s">
        <v>33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">
        <v>34</v>
      </c>
      <c r="F21" s="29"/>
      <c r="G21" s="29"/>
      <c r="H21" s="29"/>
      <c r="I21" s="130" t="s">
        <v>26</v>
      </c>
      <c r="J21" s="133" t="s">
        <v>35</v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37</v>
      </c>
      <c r="E23" s="29"/>
      <c r="F23" s="29"/>
      <c r="G23" s="29"/>
      <c r="H23" s="29"/>
      <c r="I23" s="130" t="s">
        <v>23</v>
      </c>
      <c r="J23" s="133" t="s">
        <v>33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34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38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40</v>
      </c>
      <c r="E30" s="29"/>
      <c r="F30" s="29"/>
      <c r="G30" s="29"/>
      <c r="H30" s="29"/>
      <c r="I30" s="29"/>
      <c r="J30" s="141">
        <f>ROUND(J122, 2)</f>
        <v>882126.63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42</v>
      </c>
      <c r="G32" s="29"/>
      <c r="H32" s="29"/>
      <c r="I32" s="142" t="s">
        <v>41</v>
      </c>
      <c r="J32" s="142" t="s">
        <v>43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44</v>
      </c>
      <c r="E33" s="130" t="s">
        <v>45</v>
      </c>
      <c r="F33" s="144">
        <f>ROUND((SUM(BE122:BE187)),  2)</f>
        <v>882126.63</v>
      </c>
      <c r="G33" s="29"/>
      <c r="H33" s="29"/>
      <c r="I33" s="145">
        <v>0.20999999999999999</v>
      </c>
      <c r="J33" s="144">
        <f>ROUND(((SUM(BE122:BE187))*I33),  2)</f>
        <v>185246.59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46</v>
      </c>
      <c r="F34" s="144">
        <f>ROUND((SUM(BF122:BF187)),  2)</f>
        <v>0</v>
      </c>
      <c r="G34" s="29"/>
      <c r="H34" s="29"/>
      <c r="I34" s="145">
        <v>0.14999999999999999</v>
      </c>
      <c r="J34" s="144">
        <f>ROUND(((SUM(BF122:BF187))*I34),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47</v>
      </c>
      <c r="F35" s="144">
        <f>ROUND((SUM(BG122:BG187)),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48</v>
      </c>
      <c r="F36" s="144">
        <f>ROUND((SUM(BH122:BH187)),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49</v>
      </c>
      <c r="F37" s="144">
        <f>ROUND((SUM(BI122:BI187)),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1067373.22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53</v>
      </c>
      <c r="E50" s="154"/>
      <c r="F50" s="154"/>
      <c r="G50" s="153" t="s">
        <v>54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55</v>
      </c>
      <c r="E61" s="156"/>
      <c r="F61" s="157" t="s">
        <v>56</v>
      </c>
      <c r="G61" s="155" t="s">
        <v>55</v>
      </c>
      <c r="H61" s="156"/>
      <c r="I61" s="156"/>
      <c r="J61" s="158" t="s">
        <v>56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57</v>
      </c>
      <c r="E65" s="159"/>
      <c r="F65" s="159"/>
      <c r="G65" s="153" t="s">
        <v>58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55</v>
      </c>
      <c r="E76" s="156"/>
      <c r="F76" s="157" t="s">
        <v>56</v>
      </c>
      <c r="G76" s="155" t="s">
        <v>55</v>
      </c>
      <c r="H76" s="156"/>
      <c r="I76" s="156"/>
      <c r="J76" s="158" t="s">
        <v>56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3.25" customHeight="1">
      <c r="A85" s="29"/>
      <c r="B85" s="30"/>
      <c r="C85" s="31"/>
      <c r="D85" s="31"/>
      <c r="E85" s="164" t="str">
        <f>E7</f>
        <v>Kanalizace Staré Město - ul. Pode Břehy a U Chodníčku - PŘELOŽKY VŘ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SO 01.2 - Prelozeni vodovodního řadu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Staré Město</v>
      </c>
      <c r="G89" s="31"/>
      <c r="H89" s="31"/>
      <c r="I89" s="26" t="s">
        <v>20</v>
      </c>
      <c r="J89" s="69" t="str">
        <f>IF(J12="","",J12)</f>
        <v>18. 11. 2020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Obec Staré Město</v>
      </c>
      <c r="G91" s="31"/>
      <c r="H91" s="31"/>
      <c r="I91" s="26" t="s">
        <v>32</v>
      </c>
      <c r="J91" s="27" t="str">
        <f>E21</f>
        <v>Miloš Kopecký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>SmVaK Ostrava a.s.</v>
      </c>
      <c r="G92" s="31"/>
      <c r="H92" s="31"/>
      <c r="I92" s="26" t="s">
        <v>37</v>
      </c>
      <c r="J92" s="27" t="str">
        <f>E24</f>
        <v>Miloš Kopecký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101</v>
      </c>
      <c r="D94" s="166"/>
      <c r="E94" s="166"/>
      <c r="F94" s="166"/>
      <c r="G94" s="166"/>
      <c r="H94" s="166"/>
      <c r="I94" s="166"/>
      <c r="J94" s="167" t="s">
        <v>102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103</v>
      </c>
      <c r="D96" s="31"/>
      <c r="E96" s="31"/>
      <c r="F96" s="31"/>
      <c r="G96" s="31"/>
      <c r="H96" s="31"/>
      <c r="I96" s="31"/>
      <c r="J96" s="100">
        <f>J122</f>
        <v>882126.62999999989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hidden="1" s="9" customFormat="1" ht="24.96" customHeight="1">
      <c r="A97" s="9"/>
      <c r="B97" s="169"/>
      <c r="C97" s="170"/>
      <c r="D97" s="171" t="s">
        <v>105</v>
      </c>
      <c r="E97" s="172"/>
      <c r="F97" s="172"/>
      <c r="G97" s="172"/>
      <c r="H97" s="172"/>
      <c r="I97" s="172"/>
      <c r="J97" s="173">
        <f>J123</f>
        <v>882126.62999999989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106</v>
      </c>
      <c r="E98" s="178"/>
      <c r="F98" s="178"/>
      <c r="G98" s="178"/>
      <c r="H98" s="178"/>
      <c r="I98" s="178"/>
      <c r="J98" s="179">
        <f>J124</f>
        <v>500102.78999999998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107</v>
      </c>
      <c r="E99" s="178"/>
      <c r="F99" s="178"/>
      <c r="G99" s="178"/>
      <c r="H99" s="178"/>
      <c r="I99" s="178"/>
      <c r="J99" s="179">
        <f>J143</f>
        <v>17590.610000000001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5"/>
      <c r="C100" s="176"/>
      <c r="D100" s="177" t="s">
        <v>108</v>
      </c>
      <c r="E100" s="178"/>
      <c r="F100" s="178"/>
      <c r="G100" s="178"/>
      <c r="H100" s="178"/>
      <c r="I100" s="178"/>
      <c r="J100" s="179">
        <f>J145</f>
        <v>364433.22999999998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75"/>
      <c r="C101" s="176"/>
      <c r="D101" s="177" t="s">
        <v>109</v>
      </c>
      <c r="E101" s="178"/>
      <c r="F101" s="178"/>
      <c r="G101" s="178"/>
      <c r="H101" s="178"/>
      <c r="I101" s="178"/>
      <c r="J101" s="179">
        <f>J183</f>
        <v>42433.18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75"/>
      <c r="C102" s="176"/>
      <c r="D102" s="177" t="s">
        <v>110</v>
      </c>
      <c r="E102" s="178"/>
      <c r="F102" s="178"/>
      <c r="G102" s="178"/>
      <c r="H102" s="178"/>
      <c r="I102" s="178"/>
      <c r="J102" s="179">
        <f>J185</f>
        <v>2428.4299999999998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 s="2" customFormat="1" ht="6.96" customHeight="1">
      <c r="A104" s="29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/>
    <row r="106" hidden="1"/>
    <row r="107" hidden="1"/>
    <row r="108" s="2" customFormat="1" ht="6.96" customHeight="1">
      <c r="A108" s="29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111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3.25" customHeight="1">
      <c r="A112" s="29"/>
      <c r="B112" s="30"/>
      <c r="C112" s="31"/>
      <c r="D112" s="31"/>
      <c r="E112" s="164" t="str">
        <f>E7</f>
        <v>Kanalizace Staré Město - ul. Pode Břehy a U Chodníčku - PŘELOŽKY VŘ</v>
      </c>
      <c r="F112" s="26"/>
      <c r="G112" s="26"/>
      <c r="H112" s="26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98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66" t="str">
        <f>E9</f>
        <v>SO 01.2 - Prelozeni vodovodního řadu</v>
      </c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18</v>
      </c>
      <c r="D116" s="31"/>
      <c r="E116" s="31"/>
      <c r="F116" s="23" t="str">
        <f>F12</f>
        <v>Staré Město</v>
      </c>
      <c r="G116" s="31"/>
      <c r="H116" s="31"/>
      <c r="I116" s="26" t="s">
        <v>20</v>
      </c>
      <c r="J116" s="69" t="str">
        <f>IF(J12="","",J12)</f>
        <v>18. 11. 2020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22</v>
      </c>
      <c r="D118" s="31"/>
      <c r="E118" s="31"/>
      <c r="F118" s="23" t="str">
        <f>E15</f>
        <v>Obec Staré Město</v>
      </c>
      <c r="G118" s="31"/>
      <c r="H118" s="31"/>
      <c r="I118" s="26" t="s">
        <v>32</v>
      </c>
      <c r="J118" s="27" t="str">
        <f>E21</f>
        <v>Miloš Kopecký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28</v>
      </c>
      <c r="D119" s="31"/>
      <c r="E119" s="31"/>
      <c r="F119" s="23" t="str">
        <f>IF(E18="","",E18)</f>
        <v>SmVaK Ostrava a.s.</v>
      </c>
      <c r="G119" s="31"/>
      <c r="H119" s="31"/>
      <c r="I119" s="26" t="s">
        <v>37</v>
      </c>
      <c r="J119" s="27" t="str">
        <f>E24</f>
        <v>Miloš Kopecký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1" customFormat="1" ht="29.28" customHeight="1">
      <c r="A121" s="181"/>
      <c r="B121" s="182"/>
      <c r="C121" s="183" t="s">
        <v>112</v>
      </c>
      <c r="D121" s="184" t="s">
        <v>65</v>
      </c>
      <c r="E121" s="184" t="s">
        <v>61</v>
      </c>
      <c r="F121" s="184" t="s">
        <v>62</v>
      </c>
      <c r="G121" s="184" t="s">
        <v>113</v>
      </c>
      <c r="H121" s="184" t="s">
        <v>114</v>
      </c>
      <c r="I121" s="184" t="s">
        <v>115</v>
      </c>
      <c r="J121" s="185" t="s">
        <v>102</v>
      </c>
      <c r="K121" s="186" t="s">
        <v>116</v>
      </c>
      <c r="L121" s="187"/>
      <c r="M121" s="90" t="s">
        <v>1</v>
      </c>
      <c r="N121" s="91" t="s">
        <v>44</v>
      </c>
      <c r="O121" s="91" t="s">
        <v>117</v>
      </c>
      <c r="P121" s="91" t="s">
        <v>118</v>
      </c>
      <c r="Q121" s="91" t="s">
        <v>119</v>
      </c>
      <c r="R121" s="91" t="s">
        <v>120</v>
      </c>
      <c r="S121" s="91" t="s">
        <v>121</v>
      </c>
      <c r="T121" s="92" t="s">
        <v>122</v>
      </c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</row>
    <row r="122" s="2" customFormat="1" ht="22.8" customHeight="1">
      <c r="A122" s="29"/>
      <c r="B122" s="30"/>
      <c r="C122" s="97" t="s">
        <v>123</v>
      </c>
      <c r="D122" s="31"/>
      <c r="E122" s="31"/>
      <c r="F122" s="31"/>
      <c r="G122" s="31"/>
      <c r="H122" s="31"/>
      <c r="I122" s="31"/>
      <c r="J122" s="188">
        <f>BK122</f>
        <v>882126.62999999989</v>
      </c>
      <c r="K122" s="31"/>
      <c r="L122" s="35"/>
      <c r="M122" s="93"/>
      <c r="N122" s="189"/>
      <c r="O122" s="94"/>
      <c r="P122" s="190">
        <f>P123</f>
        <v>0</v>
      </c>
      <c r="Q122" s="94"/>
      <c r="R122" s="190">
        <f>R123</f>
        <v>112.0243158</v>
      </c>
      <c r="S122" s="94"/>
      <c r="T122" s="191">
        <f>T123</f>
        <v>10.581999999999999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79</v>
      </c>
      <c r="AU122" s="14" t="s">
        <v>104</v>
      </c>
      <c r="BK122" s="192">
        <f>BK123</f>
        <v>882126.62999999989</v>
      </c>
    </row>
    <row r="123" s="12" customFormat="1" ht="25.92" customHeight="1">
      <c r="A123" s="12"/>
      <c r="B123" s="193"/>
      <c r="C123" s="194"/>
      <c r="D123" s="195" t="s">
        <v>79</v>
      </c>
      <c r="E123" s="196" t="s">
        <v>124</v>
      </c>
      <c r="F123" s="196" t="s">
        <v>125</v>
      </c>
      <c r="G123" s="194"/>
      <c r="H123" s="194"/>
      <c r="I123" s="194"/>
      <c r="J123" s="197">
        <f>BK123</f>
        <v>882126.62999999989</v>
      </c>
      <c r="K123" s="194"/>
      <c r="L123" s="198"/>
      <c r="M123" s="199"/>
      <c r="N123" s="200"/>
      <c r="O123" s="200"/>
      <c r="P123" s="201">
        <f>P124+P143+P145</f>
        <v>0</v>
      </c>
      <c r="Q123" s="200"/>
      <c r="R123" s="201">
        <f>R124+R143+R145</f>
        <v>112.0243158</v>
      </c>
      <c r="S123" s="200"/>
      <c r="T123" s="202">
        <f>T124+T143+T145</f>
        <v>10.581999999999999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88</v>
      </c>
      <c r="AT123" s="204" t="s">
        <v>79</v>
      </c>
      <c r="AU123" s="204" t="s">
        <v>80</v>
      </c>
      <c r="AY123" s="203" t="s">
        <v>126</v>
      </c>
      <c r="BK123" s="205">
        <f>BK124+BK143+BK145</f>
        <v>882126.62999999989</v>
      </c>
    </row>
    <row r="124" s="12" customFormat="1" ht="22.8" customHeight="1">
      <c r="A124" s="12"/>
      <c r="B124" s="193"/>
      <c r="C124" s="194"/>
      <c r="D124" s="195" t="s">
        <v>79</v>
      </c>
      <c r="E124" s="206" t="s">
        <v>88</v>
      </c>
      <c r="F124" s="206" t="s">
        <v>127</v>
      </c>
      <c r="G124" s="194"/>
      <c r="H124" s="194"/>
      <c r="I124" s="194"/>
      <c r="J124" s="207">
        <f>BK124</f>
        <v>500102.78999999998</v>
      </c>
      <c r="K124" s="194"/>
      <c r="L124" s="198"/>
      <c r="M124" s="199"/>
      <c r="N124" s="200"/>
      <c r="O124" s="200"/>
      <c r="P124" s="201">
        <f>SUM(P125:P142)</f>
        <v>0</v>
      </c>
      <c r="Q124" s="200"/>
      <c r="R124" s="201">
        <f>SUM(R125:R142)</f>
        <v>108.18150039999999</v>
      </c>
      <c r="S124" s="200"/>
      <c r="T124" s="202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88</v>
      </c>
      <c r="AT124" s="204" t="s">
        <v>79</v>
      </c>
      <c r="AU124" s="204" t="s">
        <v>88</v>
      </c>
      <c r="AY124" s="203" t="s">
        <v>126</v>
      </c>
      <c r="BK124" s="205">
        <f>SUM(BK125:BK142)</f>
        <v>500102.78999999998</v>
      </c>
    </row>
    <row r="125" s="2" customFormat="1" ht="21.75" customHeight="1">
      <c r="A125" s="29"/>
      <c r="B125" s="30"/>
      <c r="C125" s="208" t="s">
        <v>88</v>
      </c>
      <c r="D125" s="208" t="s">
        <v>128</v>
      </c>
      <c r="E125" s="209" t="s">
        <v>129</v>
      </c>
      <c r="F125" s="210" t="s">
        <v>130</v>
      </c>
      <c r="G125" s="211" t="s">
        <v>131</v>
      </c>
      <c r="H125" s="212">
        <v>40</v>
      </c>
      <c r="I125" s="212">
        <v>36.450000000000003</v>
      </c>
      <c r="J125" s="212">
        <f>ROUND(I125*H125,2)</f>
        <v>1458</v>
      </c>
      <c r="K125" s="213"/>
      <c r="L125" s="35"/>
      <c r="M125" s="214" t="s">
        <v>1</v>
      </c>
      <c r="N125" s="215" t="s">
        <v>45</v>
      </c>
      <c r="O125" s="216">
        <v>0</v>
      </c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8" t="s">
        <v>132</v>
      </c>
      <c r="AT125" s="218" t="s">
        <v>128</v>
      </c>
      <c r="AU125" s="218" t="s">
        <v>90</v>
      </c>
      <c r="AY125" s="14" t="s">
        <v>126</v>
      </c>
      <c r="BE125" s="219">
        <f>IF(N125="základní",J125,0)</f>
        <v>1458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88</v>
      </c>
      <c r="BK125" s="219">
        <f>ROUND(I125*H125,2)</f>
        <v>1458</v>
      </c>
      <c r="BL125" s="14" t="s">
        <v>132</v>
      </c>
      <c r="BM125" s="218" t="s">
        <v>133</v>
      </c>
    </row>
    <row r="126" s="2" customFormat="1" ht="21.75" customHeight="1">
      <c r="A126" s="29"/>
      <c r="B126" s="30"/>
      <c r="C126" s="208" t="s">
        <v>90</v>
      </c>
      <c r="D126" s="208" t="s">
        <v>128</v>
      </c>
      <c r="E126" s="209" t="s">
        <v>134</v>
      </c>
      <c r="F126" s="210" t="s">
        <v>135</v>
      </c>
      <c r="G126" s="211" t="s">
        <v>136</v>
      </c>
      <c r="H126" s="212">
        <v>5</v>
      </c>
      <c r="I126" s="212">
        <v>21.949999999999999</v>
      </c>
      <c r="J126" s="212">
        <f>ROUND(I126*H126,2)</f>
        <v>109.75</v>
      </c>
      <c r="K126" s="213"/>
      <c r="L126" s="35"/>
      <c r="M126" s="214" t="s">
        <v>1</v>
      </c>
      <c r="N126" s="215" t="s">
        <v>45</v>
      </c>
      <c r="O126" s="216">
        <v>0</v>
      </c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8" t="s">
        <v>132</v>
      </c>
      <c r="AT126" s="218" t="s">
        <v>128</v>
      </c>
      <c r="AU126" s="218" t="s">
        <v>90</v>
      </c>
      <c r="AY126" s="14" t="s">
        <v>126</v>
      </c>
      <c r="BE126" s="219">
        <f>IF(N126="základní",J126,0)</f>
        <v>109.75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88</v>
      </c>
      <c r="BK126" s="219">
        <f>ROUND(I126*H126,2)</f>
        <v>109.75</v>
      </c>
      <c r="BL126" s="14" t="s">
        <v>132</v>
      </c>
      <c r="BM126" s="218" t="s">
        <v>137</v>
      </c>
    </row>
    <row r="127" s="2" customFormat="1" ht="21.75" customHeight="1">
      <c r="A127" s="29"/>
      <c r="B127" s="30"/>
      <c r="C127" s="208" t="s">
        <v>138</v>
      </c>
      <c r="D127" s="208" t="s">
        <v>128</v>
      </c>
      <c r="E127" s="209" t="s">
        <v>139</v>
      </c>
      <c r="F127" s="210" t="s">
        <v>140</v>
      </c>
      <c r="G127" s="211" t="s">
        <v>141</v>
      </c>
      <c r="H127" s="212">
        <v>18</v>
      </c>
      <c r="I127" s="212">
        <v>285.60000000000002</v>
      </c>
      <c r="J127" s="212">
        <f>ROUND(I127*H127,2)</f>
        <v>5140.8000000000002</v>
      </c>
      <c r="K127" s="213"/>
      <c r="L127" s="35"/>
      <c r="M127" s="214" t="s">
        <v>1</v>
      </c>
      <c r="N127" s="215" t="s">
        <v>45</v>
      </c>
      <c r="O127" s="216">
        <v>0</v>
      </c>
      <c r="P127" s="216">
        <f>O127*H127</f>
        <v>0</v>
      </c>
      <c r="Q127" s="216">
        <v>0.0086800000000000002</v>
      </c>
      <c r="R127" s="216">
        <f>Q127*H127</f>
        <v>0.15623999999999999</v>
      </c>
      <c r="S127" s="216">
        <v>0</v>
      </c>
      <c r="T127" s="217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8" t="s">
        <v>132</v>
      </c>
      <c r="AT127" s="218" t="s">
        <v>128</v>
      </c>
      <c r="AU127" s="218" t="s">
        <v>90</v>
      </c>
      <c r="AY127" s="14" t="s">
        <v>126</v>
      </c>
      <c r="BE127" s="219">
        <f>IF(N127="základní",J127,0)</f>
        <v>5140.8000000000002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88</v>
      </c>
      <c r="BK127" s="219">
        <f>ROUND(I127*H127,2)</f>
        <v>5140.8000000000002</v>
      </c>
      <c r="BL127" s="14" t="s">
        <v>132</v>
      </c>
      <c r="BM127" s="218" t="s">
        <v>142</v>
      </c>
    </row>
    <row r="128" s="2" customFormat="1" ht="21.75" customHeight="1">
      <c r="A128" s="29"/>
      <c r="B128" s="30"/>
      <c r="C128" s="208" t="s">
        <v>132</v>
      </c>
      <c r="D128" s="208" t="s">
        <v>128</v>
      </c>
      <c r="E128" s="209" t="s">
        <v>143</v>
      </c>
      <c r="F128" s="210" t="s">
        <v>144</v>
      </c>
      <c r="G128" s="211" t="s">
        <v>145</v>
      </c>
      <c r="H128" s="212">
        <v>106.88</v>
      </c>
      <c r="I128" s="212">
        <v>488.57999999999998</v>
      </c>
      <c r="J128" s="212">
        <f>ROUND(I128*H128,2)</f>
        <v>52219.43</v>
      </c>
      <c r="K128" s="213"/>
      <c r="L128" s="35"/>
      <c r="M128" s="214" t="s">
        <v>1</v>
      </c>
      <c r="N128" s="215" t="s">
        <v>45</v>
      </c>
      <c r="O128" s="216">
        <v>0</v>
      </c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8" t="s">
        <v>132</v>
      </c>
      <c r="AT128" s="218" t="s">
        <v>128</v>
      </c>
      <c r="AU128" s="218" t="s">
        <v>90</v>
      </c>
      <c r="AY128" s="14" t="s">
        <v>126</v>
      </c>
      <c r="BE128" s="219">
        <f>IF(N128="základní",J128,0)</f>
        <v>52219.43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88</v>
      </c>
      <c r="BK128" s="219">
        <f>ROUND(I128*H128,2)</f>
        <v>52219.43</v>
      </c>
      <c r="BL128" s="14" t="s">
        <v>132</v>
      </c>
      <c r="BM128" s="218" t="s">
        <v>146</v>
      </c>
    </row>
    <row r="129" s="2" customFormat="1" ht="21.75" customHeight="1">
      <c r="A129" s="29"/>
      <c r="B129" s="30"/>
      <c r="C129" s="208" t="s">
        <v>147</v>
      </c>
      <c r="D129" s="208" t="s">
        <v>128</v>
      </c>
      <c r="E129" s="209" t="s">
        <v>148</v>
      </c>
      <c r="F129" s="210" t="s">
        <v>149</v>
      </c>
      <c r="G129" s="211" t="s">
        <v>145</v>
      </c>
      <c r="H129" s="212">
        <v>16.199999999999999</v>
      </c>
      <c r="I129" s="212">
        <v>1342</v>
      </c>
      <c r="J129" s="212">
        <f>ROUND(I129*H129,2)</f>
        <v>21740.400000000001</v>
      </c>
      <c r="K129" s="213"/>
      <c r="L129" s="35"/>
      <c r="M129" s="214" t="s">
        <v>1</v>
      </c>
      <c r="N129" s="215" t="s">
        <v>45</v>
      </c>
      <c r="O129" s="216">
        <v>0</v>
      </c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8" t="s">
        <v>132</v>
      </c>
      <c r="AT129" s="218" t="s">
        <v>128</v>
      </c>
      <c r="AU129" s="218" t="s">
        <v>90</v>
      </c>
      <c r="AY129" s="14" t="s">
        <v>126</v>
      </c>
      <c r="BE129" s="219">
        <f>IF(N129="základní",J129,0)</f>
        <v>21740.400000000001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88</v>
      </c>
      <c r="BK129" s="219">
        <f>ROUND(I129*H129,2)</f>
        <v>21740.400000000001</v>
      </c>
      <c r="BL129" s="14" t="s">
        <v>132</v>
      </c>
      <c r="BM129" s="218" t="s">
        <v>150</v>
      </c>
    </row>
    <row r="130" s="2" customFormat="1" ht="21.75" customHeight="1">
      <c r="A130" s="29"/>
      <c r="B130" s="30"/>
      <c r="C130" s="208" t="s">
        <v>151</v>
      </c>
      <c r="D130" s="208" t="s">
        <v>128</v>
      </c>
      <c r="E130" s="209" t="s">
        <v>152</v>
      </c>
      <c r="F130" s="210" t="s">
        <v>153</v>
      </c>
      <c r="G130" s="211" t="s">
        <v>145</v>
      </c>
      <c r="H130" s="212">
        <v>318.75</v>
      </c>
      <c r="I130" s="212">
        <v>496.60000000000002</v>
      </c>
      <c r="J130" s="212">
        <f>ROUND(I130*H130,2)</f>
        <v>158291.25</v>
      </c>
      <c r="K130" s="213"/>
      <c r="L130" s="35"/>
      <c r="M130" s="214" t="s">
        <v>1</v>
      </c>
      <c r="N130" s="215" t="s">
        <v>45</v>
      </c>
      <c r="O130" s="216">
        <v>0</v>
      </c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8" t="s">
        <v>132</v>
      </c>
      <c r="AT130" s="218" t="s">
        <v>128</v>
      </c>
      <c r="AU130" s="218" t="s">
        <v>90</v>
      </c>
      <c r="AY130" s="14" t="s">
        <v>126</v>
      </c>
      <c r="BE130" s="219">
        <f>IF(N130="základní",J130,0)</f>
        <v>158291.25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88</v>
      </c>
      <c r="BK130" s="219">
        <f>ROUND(I130*H130,2)</f>
        <v>158291.25</v>
      </c>
      <c r="BL130" s="14" t="s">
        <v>132</v>
      </c>
      <c r="BM130" s="218" t="s">
        <v>154</v>
      </c>
    </row>
    <row r="131" s="2" customFormat="1" ht="16.5" customHeight="1">
      <c r="A131" s="29"/>
      <c r="B131" s="30"/>
      <c r="C131" s="208" t="s">
        <v>155</v>
      </c>
      <c r="D131" s="208" t="s">
        <v>128</v>
      </c>
      <c r="E131" s="209" t="s">
        <v>156</v>
      </c>
      <c r="F131" s="210" t="s">
        <v>157</v>
      </c>
      <c r="G131" s="211" t="s">
        <v>158</v>
      </c>
      <c r="H131" s="212">
        <v>388.38</v>
      </c>
      <c r="I131" s="212">
        <v>70</v>
      </c>
      <c r="J131" s="212">
        <f>ROUND(I131*H131,2)</f>
        <v>27186.599999999999</v>
      </c>
      <c r="K131" s="213"/>
      <c r="L131" s="35"/>
      <c r="M131" s="214" t="s">
        <v>1</v>
      </c>
      <c r="N131" s="215" t="s">
        <v>45</v>
      </c>
      <c r="O131" s="216">
        <v>0</v>
      </c>
      <c r="P131" s="216">
        <f>O131*H131</f>
        <v>0</v>
      </c>
      <c r="Q131" s="216">
        <v>0.00058</v>
      </c>
      <c r="R131" s="216">
        <f>Q131*H131</f>
        <v>0.2252604</v>
      </c>
      <c r="S131" s="216">
        <v>0</v>
      </c>
      <c r="T131" s="21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8" t="s">
        <v>132</v>
      </c>
      <c r="AT131" s="218" t="s">
        <v>128</v>
      </c>
      <c r="AU131" s="218" t="s">
        <v>90</v>
      </c>
      <c r="AY131" s="14" t="s">
        <v>126</v>
      </c>
      <c r="BE131" s="219">
        <f>IF(N131="základní",J131,0)</f>
        <v>27186.599999999999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88</v>
      </c>
      <c r="BK131" s="219">
        <f>ROUND(I131*H131,2)</f>
        <v>27186.599999999999</v>
      </c>
      <c r="BL131" s="14" t="s">
        <v>132</v>
      </c>
      <c r="BM131" s="218" t="s">
        <v>159</v>
      </c>
    </row>
    <row r="132" s="2" customFormat="1" ht="16.5" customHeight="1">
      <c r="A132" s="29"/>
      <c r="B132" s="30"/>
      <c r="C132" s="208" t="s">
        <v>160</v>
      </c>
      <c r="D132" s="208" t="s">
        <v>128</v>
      </c>
      <c r="E132" s="209" t="s">
        <v>161</v>
      </c>
      <c r="F132" s="210" t="s">
        <v>162</v>
      </c>
      <c r="G132" s="211" t="s">
        <v>158</v>
      </c>
      <c r="H132" s="212">
        <v>388.38</v>
      </c>
      <c r="I132" s="212">
        <v>44.450000000000003</v>
      </c>
      <c r="J132" s="212">
        <f>ROUND(I132*H132,2)</f>
        <v>17263.490000000002</v>
      </c>
      <c r="K132" s="213"/>
      <c r="L132" s="35"/>
      <c r="M132" s="214" t="s">
        <v>1</v>
      </c>
      <c r="N132" s="215" t="s">
        <v>45</v>
      </c>
      <c r="O132" s="216">
        <v>0</v>
      </c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8" t="s">
        <v>132</v>
      </c>
      <c r="AT132" s="218" t="s">
        <v>128</v>
      </c>
      <c r="AU132" s="218" t="s">
        <v>90</v>
      </c>
      <c r="AY132" s="14" t="s">
        <v>126</v>
      </c>
      <c r="BE132" s="219">
        <f>IF(N132="základní",J132,0)</f>
        <v>17263.490000000002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88</v>
      </c>
      <c r="BK132" s="219">
        <f>ROUND(I132*H132,2)</f>
        <v>17263.490000000002</v>
      </c>
      <c r="BL132" s="14" t="s">
        <v>132</v>
      </c>
      <c r="BM132" s="218" t="s">
        <v>163</v>
      </c>
    </row>
    <row r="133" s="2" customFormat="1" ht="21.75" customHeight="1">
      <c r="A133" s="29"/>
      <c r="B133" s="30"/>
      <c r="C133" s="208" t="s">
        <v>164</v>
      </c>
      <c r="D133" s="208" t="s">
        <v>128</v>
      </c>
      <c r="E133" s="209" t="s">
        <v>165</v>
      </c>
      <c r="F133" s="210" t="s">
        <v>166</v>
      </c>
      <c r="G133" s="211" t="s">
        <v>145</v>
      </c>
      <c r="H133" s="212">
        <v>524.01999999999998</v>
      </c>
      <c r="I133" s="212">
        <v>93.519999999999996</v>
      </c>
      <c r="J133" s="212">
        <f>ROUND(I133*H133,2)</f>
        <v>49006.349999999999</v>
      </c>
      <c r="K133" s="213"/>
      <c r="L133" s="35"/>
      <c r="M133" s="214" t="s">
        <v>1</v>
      </c>
      <c r="N133" s="215" t="s">
        <v>45</v>
      </c>
      <c r="O133" s="216">
        <v>0</v>
      </c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8" t="s">
        <v>132</v>
      </c>
      <c r="AT133" s="218" t="s">
        <v>128</v>
      </c>
      <c r="AU133" s="218" t="s">
        <v>90</v>
      </c>
      <c r="AY133" s="14" t="s">
        <v>126</v>
      </c>
      <c r="BE133" s="219">
        <f>IF(N133="základní",J133,0)</f>
        <v>49006.349999999999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88</v>
      </c>
      <c r="BK133" s="219">
        <f>ROUND(I133*H133,2)</f>
        <v>49006.349999999999</v>
      </c>
      <c r="BL133" s="14" t="s">
        <v>132</v>
      </c>
      <c r="BM133" s="218" t="s">
        <v>167</v>
      </c>
    </row>
    <row r="134" s="2" customFormat="1" ht="21.75" customHeight="1">
      <c r="A134" s="29"/>
      <c r="B134" s="30"/>
      <c r="C134" s="208" t="s">
        <v>168</v>
      </c>
      <c r="D134" s="208" t="s">
        <v>128</v>
      </c>
      <c r="E134" s="209" t="s">
        <v>169</v>
      </c>
      <c r="F134" s="210" t="s">
        <v>170</v>
      </c>
      <c r="G134" s="211" t="s">
        <v>145</v>
      </c>
      <c r="H134" s="212">
        <v>56.740000000000002</v>
      </c>
      <c r="I134" s="212">
        <v>206</v>
      </c>
      <c r="J134" s="212">
        <f>ROUND(I134*H134,2)</f>
        <v>11688.440000000001</v>
      </c>
      <c r="K134" s="213"/>
      <c r="L134" s="35"/>
      <c r="M134" s="214" t="s">
        <v>1</v>
      </c>
      <c r="N134" s="215" t="s">
        <v>45</v>
      </c>
      <c r="O134" s="216">
        <v>0</v>
      </c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8" t="s">
        <v>132</v>
      </c>
      <c r="AT134" s="218" t="s">
        <v>128</v>
      </c>
      <c r="AU134" s="218" t="s">
        <v>90</v>
      </c>
      <c r="AY134" s="14" t="s">
        <v>126</v>
      </c>
      <c r="BE134" s="219">
        <f>IF(N134="základní",J134,0)</f>
        <v>11688.440000000001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88</v>
      </c>
      <c r="BK134" s="219">
        <f>ROUND(I134*H134,2)</f>
        <v>11688.440000000001</v>
      </c>
      <c r="BL134" s="14" t="s">
        <v>132</v>
      </c>
      <c r="BM134" s="218" t="s">
        <v>171</v>
      </c>
    </row>
    <row r="135" s="2" customFormat="1" ht="21.75" customHeight="1">
      <c r="A135" s="29"/>
      <c r="B135" s="30"/>
      <c r="C135" s="208" t="s">
        <v>172</v>
      </c>
      <c r="D135" s="208" t="s">
        <v>128</v>
      </c>
      <c r="E135" s="209" t="s">
        <v>173</v>
      </c>
      <c r="F135" s="210" t="s">
        <v>174</v>
      </c>
      <c r="G135" s="211" t="s">
        <v>145</v>
      </c>
      <c r="H135" s="212">
        <v>262.00999999999999</v>
      </c>
      <c r="I135" s="212">
        <v>45.490000000000002</v>
      </c>
      <c r="J135" s="212">
        <f>ROUND(I135*H135,2)</f>
        <v>11918.83</v>
      </c>
      <c r="K135" s="213"/>
      <c r="L135" s="35"/>
      <c r="M135" s="214" t="s">
        <v>1</v>
      </c>
      <c r="N135" s="215" t="s">
        <v>45</v>
      </c>
      <c r="O135" s="216">
        <v>0</v>
      </c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8" t="s">
        <v>132</v>
      </c>
      <c r="AT135" s="218" t="s">
        <v>128</v>
      </c>
      <c r="AU135" s="218" t="s">
        <v>90</v>
      </c>
      <c r="AY135" s="14" t="s">
        <v>126</v>
      </c>
      <c r="BE135" s="219">
        <f>IF(N135="základní",J135,0)</f>
        <v>11918.83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88</v>
      </c>
      <c r="BK135" s="219">
        <f>ROUND(I135*H135,2)</f>
        <v>11918.83</v>
      </c>
      <c r="BL135" s="14" t="s">
        <v>132</v>
      </c>
      <c r="BM135" s="218" t="s">
        <v>175</v>
      </c>
    </row>
    <row r="136" s="2" customFormat="1" ht="16.5" customHeight="1">
      <c r="A136" s="29"/>
      <c r="B136" s="30"/>
      <c r="C136" s="208" t="s">
        <v>176</v>
      </c>
      <c r="D136" s="208" t="s">
        <v>128</v>
      </c>
      <c r="E136" s="209" t="s">
        <v>177</v>
      </c>
      <c r="F136" s="210" t="s">
        <v>178</v>
      </c>
      <c r="G136" s="211" t="s">
        <v>145</v>
      </c>
      <c r="H136" s="212">
        <v>318.75</v>
      </c>
      <c r="I136" s="212">
        <v>20.350000000000001</v>
      </c>
      <c r="J136" s="212">
        <f>ROUND(I136*H136,2)</f>
        <v>6486.5600000000004</v>
      </c>
      <c r="K136" s="213"/>
      <c r="L136" s="35"/>
      <c r="M136" s="214" t="s">
        <v>1</v>
      </c>
      <c r="N136" s="215" t="s">
        <v>45</v>
      </c>
      <c r="O136" s="216">
        <v>0</v>
      </c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8" t="s">
        <v>132</v>
      </c>
      <c r="AT136" s="218" t="s">
        <v>128</v>
      </c>
      <c r="AU136" s="218" t="s">
        <v>90</v>
      </c>
      <c r="AY136" s="14" t="s">
        <v>126</v>
      </c>
      <c r="BE136" s="219">
        <f>IF(N136="základní",J136,0)</f>
        <v>6486.5600000000004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88</v>
      </c>
      <c r="BK136" s="219">
        <f>ROUND(I136*H136,2)</f>
        <v>6486.5600000000004</v>
      </c>
      <c r="BL136" s="14" t="s">
        <v>132</v>
      </c>
      <c r="BM136" s="218" t="s">
        <v>179</v>
      </c>
    </row>
    <row r="137" s="2" customFormat="1" ht="21.75" customHeight="1">
      <c r="A137" s="29"/>
      <c r="B137" s="30"/>
      <c r="C137" s="208" t="s">
        <v>180</v>
      </c>
      <c r="D137" s="208" t="s">
        <v>128</v>
      </c>
      <c r="E137" s="209" t="s">
        <v>181</v>
      </c>
      <c r="F137" s="210" t="s">
        <v>182</v>
      </c>
      <c r="G137" s="211" t="s">
        <v>183</v>
      </c>
      <c r="H137" s="212">
        <v>107.81</v>
      </c>
      <c r="I137" s="212">
        <v>300</v>
      </c>
      <c r="J137" s="212">
        <f>ROUND(I137*H137,2)</f>
        <v>32343</v>
      </c>
      <c r="K137" s="213"/>
      <c r="L137" s="35"/>
      <c r="M137" s="214" t="s">
        <v>1</v>
      </c>
      <c r="N137" s="215" t="s">
        <v>45</v>
      </c>
      <c r="O137" s="216">
        <v>0</v>
      </c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8" t="s">
        <v>132</v>
      </c>
      <c r="AT137" s="218" t="s">
        <v>128</v>
      </c>
      <c r="AU137" s="218" t="s">
        <v>90</v>
      </c>
      <c r="AY137" s="14" t="s">
        <v>126</v>
      </c>
      <c r="BE137" s="219">
        <f>IF(N137="základní",J137,0)</f>
        <v>32343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88</v>
      </c>
      <c r="BK137" s="219">
        <f>ROUND(I137*H137,2)</f>
        <v>32343</v>
      </c>
      <c r="BL137" s="14" t="s">
        <v>132</v>
      </c>
      <c r="BM137" s="218" t="s">
        <v>184</v>
      </c>
    </row>
    <row r="138" s="2" customFormat="1" ht="21.75" customHeight="1">
      <c r="A138" s="29"/>
      <c r="B138" s="30"/>
      <c r="C138" s="208" t="s">
        <v>185</v>
      </c>
      <c r="D138" s="208" t="s">
        <v>128</v>
      </c>
      <c r="E138" s="209" t="s">
        <v>186</v>
      </c>
      <c r="F138" s="210" t="s">
        <v>187</v>
      </c>
      <c r="G138" s="211" t="s">
        <v>145</v>
      </c>
      <c r="H138" s="212">
        <v>189.12000000000001</v>
      </c>
      <c r="I138" s="212">
        <v>127</v>
      </c>
      <c r="J138" s="212">
        <f>ROUND(I138*H138,2)</f>
        <v>24018.240000000002</v>
      </c>
      <c r="K138" s="213"/>
      <c r="L138" s="35"/>
      <c r="M138" s="214" t="s">
        <v>1</v>
      </c>
      <c r="N138" s="215" t="s">
        <v>45</v>
      </c>
      <c r="O138" s="216">
        <v>0</v>
      </c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8" t="s">
        <v>132</v>
      </c>
      <c r="AT138" s="218" t="s">
        <v>128</v>
      </c>
      <c r="AU138" s="218" t="s">
        <v>90</v>
      </c>
      <c r="AY138" s="14" t="s">
        <v>126</v>
      </c>
      <c r="BE138" s="219">
        <f>IF(N138="základní",J138,0)</f>
        <v>24018.240000000002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88</v>
      </c>
      <c r="BK138" s="219">
        <f>ROUND(I138*H138,2)</f>
        <v>24018.240000000002</v>
      </c>
      <c r="BL138" s="14" t="s">
        <v>132</v>
      </c>
      <c r="BM138" s="218" t="s">
        <v>188</v>
      </c>
    </row>
    <row r="139" s="2" customFormat="1" ht="16.5" customHeight="1">
      <c r="A139" s="29"/>
      <c r="B139" s="30"/>
      <c r="C139" s="220" t="s">
        <v>8</v>
      </c>
      <c r="D139" s="220" t="s">
        <v>189</v>
      </c>
      <c r="E139" s="221" t="s">
        <v>190</v>
      </c>
      <c r="F139" s="222" t="s">
        <v>191</v>
      </c>
      <c r="G139" s="223" t="s">
        <v>183</v>
      </c>
      <c r="H139" s="224">
        <v>107.8</v>
      </c>
      <c r="I139" s="224">
        <v>320</v>
      </c>
      <c r="J139" s="224">
        <f>ROUND(I139*H139,2)</f>
        <v>34496</v>
      </c>
      <c r="K139" s="225"/>
      <c r="L139" s="226"/>
      <c r="M139" s="227" t="s">
        <v>1</v>
      </c>
      <c r="N139" s="228" t="s">
        <v>45</v>
      </c>
      <c r="O139" s="216">
        <v>0</v>
      </c>
      <c r="P139" s="216">
        <f>O139*H139</f>
        <v>0</v>
      </c>
      <c r="Q139" s="216">
        <v>1</v>
      </c>
      <c r="R139" s="216">
        <f>Q139*H139</f>
        <v>107.8</v>
      </c>
      <c r="S139" s="216">
        <v>0</v>
      </c>
      <c r="T139" s="21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8" t="s">
        <v>160</v>
      </c>
      <c r="AT139" s="218" t="s">
        <v>189</v>
      </c>
      <c r="AU139" s="218" t="s">
        <v>90</v>
      </c>
      <c r="AY139" s="14" t="s">
        <v>126</v>
      </c>
      <c r="BE139" s="219">
        <f>IF(N139="základní",J139,0)</f>
        <v>34496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88</v>
      </c>
      <c r="BK139" s="219">
        <f>ROUND(I139*H139,2)</f>
        <v>34496</v>
      </c>
      <c r="BL139" s="14" t="s">
        <v>132</v>
      </c>
      <c r="BM139" s="218" t="s">
        <v>192</v>
      </c>
    </row>
    <row r="140" s="2" customFormat="1" ht="21.75" customHeight="1">
      <c r="A140" s="29"/>
      <c r="B140" s="30"/>
      <c r="C140" s="208" t="s">
        <v>193</v>
      </c>
      <c r="D140" s="208" t="s">
        <v>128</v>
      </c>
      <c r="E140" s="209" t="s">
        <v>194</v>
      </c>
      <c r="F140" s="210" t="s">
        <v>195</v>
      </c>
      <c r="G140" s="211" t="s">
        <v>145</v>
      </c>
      <c r="H140" s="212">
        <v>16.199999999999999</v>
      </c>
      <c r="I140" s="212">
        <v>76.400000000000006</v>
      </c>
      <c r="J140" s="212">
        <f>ROUND(I140*H140,2)</f>
        <v>1237.6800000000001</v>
      </c>
      <c r="K140" s="213"/>
      <c r="L140" s="35"/>
      <c r="M140" s="214" t="s">
        <v>1</v>
      </c>
      <c r="N140" s="215" t="s">
        <v>45</v>
      </c>
      <c r="O140" s="216">
        <v>0</v>
      </c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8" t="s">
        <v>132</v>
      </c>
      <c r="AT140" s="218" t="s">
        <v>128</v>
      </c>
      <c r="AU140" s="218" t="s">
        <v>90</v>
      </c>
      <c r="AY140" s="14" t="s">
        <v>126</v>
      </c>
      <c r="BE140" s="219">
        <f>IF(N140="základní",J140,0)</f>
        <v>1237.6800000000001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88</v>
      </c>
      <c r="BK140" s="219">
        <f>ROUND(I140*H140,2)</f>
        <v>1237.6800000000001</v>
      </c>
      <c r="BL140" s="14" t="s">
        <v>132</v>
      </c>
      <c r="BM140" s="218" t="s">
        <v>196</v>
      </c>
    </row>
    <row r="141" s="2" customFormat="1" ht="21.75" customHeight="1">
      <c r="A141" s="29"/>
      <c r="B141" s="30"/>
      <c r="C141" s="208" t="s">
        <v>197</v>
      </c>
      <c r="D141" s="208" t="s">
        <v>128</v>
      </c>
      <c r="E141" s="209" t="s">
        <v>198</v>
      </c>
      <c r="F141" s="210" t="s">
        <v>199</v>
      </c>
      <c r="G141" s="211" t="s">
        <v>145</v>
      </c>
      <c r="H141" s="212">
        <v>103.17</v>
      </c>
      <c r="I141" s="212">
        <v>197.40000000000001</v>
      </c>
      <c r="J141" s="212">
        <f>ROUND(I141*H141,2)</f>
        <v>20365.759999999998</v>
      </c>
      <c r="K141" s="213"/>
      <c r="L141" s="35"/>
      <c r="M141" s="214" t="s">
        <v>1</v>
      </c>
      <c r="N141" s="215" t="s">
        <v>45</v>
      </c>
      <c r="O141" s="216">
        <v>0</v>
      </c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8" t="s">
        <v>132</v>
      </c>
      <c r="AT141" s="218" t="s">
        <v>128</v>
      </c>
      <c r="AU141" s="218" t="s">
        <v>90</v>
      </c>
      <c r="AY141" s="14" t="s">
        <v>126</v>
      </c>
      <c r="BE141" s="219">
        <f>IF(N141="základní",J141,0)</f>
        <v>20365.759999999998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88</v>
      </c>
      <c r="BK141" s="219">
        <f>ROUND(I141*H141,2)</f>
        <v>20365.759999999998</v>
      </c>
      <c r="BL141" s="14" t="s">
        <v>132</v>
      </c>
      <c r="BM141" s="218" t="s">
        <v>200</v>
      </c>
    </row>
    <row r="142" s="2" customFormat="1" ht="21.75" customHeight="1">
      <c r="A142" s="29"/>
      <c r="B142" s="30"/>
      <c r="C142" s="208" t="s">
        <v>201</v>
      </c>
      <c r="D142" s="208" t="s">
        <v>128</v>
      </c>
      <c r="E142" s="209" t="s">
        <v>202</v>
      </c>
      <c r="F142" s="210" t="s">
        <v>203</v>
      </c>
      <c r="G142" s="211" t="s">
        <v>145</v>
      </c>
      <c r="H142" s="212">
        <v>103.17</v>
      </c>
      <c r="I142" s="212">
        <v>243.59999999999999</v>
      </c>
      <c r="J142" s="212">
        <f>ROUND(I142*H142,2)</f>
        <v>25132.209999999999</v>
      </c>
      <c r="K142" s="213"/>
      <c r="L142" s="35"/>
      <c r="M142" s="214" t="s">
        <v>1</v>
      </c>
      <c r="N142" s="215" t="s">
        <v>45</v>
      </c>
      <c r="O142" s="216">
        <v>0</v>
      </c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8" t="s">
        <v>132</v>
      </c>
      <c r="AT142" s="218" t="s">
        <v>128</v>
      </c>
      <c r="AU142" s="218" t="s">
        <v>90</v>
      </c>
      <c r="AY142" s="14" t="s">
        <v>126</v>
      </c>
      <c r="BE142" s="219">
        <f>IF(N142="základní",J142,0)</f>
        <v>25132.209999999999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88</v>
      </c>
      <c r="BK142" s="219">
        <f>ROUND(I142*H142,2)</f>
        <v>25132.209999999999</v>
      </c>
      <c r="BL142" s="14" t="s">
        <v>132</v>
      </c>
      <c r="BM142" s="218" t="s">
        <v>204</v>
      </c>
    </row>
    <row r="143" s="12" customFormat="1" ht="22.8" customHeight="1">
      <c r="A143" s="12"/>
      <c r="B143" s="193"/>
      <c r="C143" s="194"/>
      <c r="D143" s="195" t="s">
        <v>79</v>
      </c>
      <c r="E143" s="206" t="s">
        <v>132</v>
      </c>
      <c r="F143" s="206" t="s">
        <v>205</v>
      </c>
      <c r="G143" s="194"/>
      <c r="H143" s="194"/>
      <c r="I143" s="194"/>
      <c r="J143" s="207">
        <f>BK143</f>
        <v>17590.610000000001</v>
      </c>
      <c r="K143" s="194"/>
      <c r="L143" s="198"/>
      <c r="M143" s="199"/>
      <c r="N143" s="200"/>
      <c r="O143" s="200"/>
      <c r="P143" s="201">
        <f>P144</f>
        <v>0</v>
      </c>
      <c r="Q143" s="200"/>
      <c r="R143" s="201">
        <f>R144</f>
        <v>0</v>
      </c>
      <c r="S143" s="200"/>
      <c r="T143" s="202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3" t="s">
        <v>88</v>
      </c>
      <c r="AT143" s="204" t="s">
        <v>79</v>
      </c>
      <c r="AU143" s="204" t="s">
        <v>88</v>
      </c>
      <c r="AY143" s="203" t="s">
        <v>126</v>
      </c>
      <c r="BK143" s="205">
        <f>BK144</f>
        <v>17590.610000000001</v>
      </c>
    </row>
    <row r="144" s="2" customFormat="1" ht="21.75" customHeight="1">
      <c r="A144" s="29"/>
      <c r="B144" s="30"/>
      <c r="C144" s="208" t="s">
        <v>206</v>
      </c>
      <c r="D144" s="208" t="s">
        <v>128</v>
      </c>
      <c r="E144" s="209" t="s">
        <v>207</v>
      </c>
      <c r="F144" s="210" t="s">
        <v>208</v>
      </c>
      <c r="G144" s="211" t="s">
        <v>145</v>
      </c>
      <c r="H144" s="212">
        <v>26.460000000000001</v>
      </c>
      <c r="I144" s="212">
        <v>664.79999999999995</v>
      </c>
      <c r="J144" s="212">
        <f>ROUND(I144*H144,2)</f>
        <v>17590.610000000001</v>
      </c>
      <c r="K144" s="213"/>
      <c r="L144" s="35"/>
      <c r="M144" s="214" t="s">
        <v>1</v>
      </c>
      <c r="N144" s="215" t="s">
        <v>45</v>
      </c>
      <c r="O144" s="216">
        <v>0</v>
      </c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8" t="s">
        <v>132</v>
      </c>
      <c r="AT144" s="218" t="s">
        <v>128</v>
      </c>
      <c r="AU144" s="218" t="s">
        <v>90</v>
      </c>
      <c r="AY144" s="14" t="s">
        <v>126</v>
      </c>
      <c r="BE144" s="219">
        <f>IF(N144="základní",J144,0)</f>
        <v>17590.610000000001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4" t="s">
        <v>88</v>
      </c>
      <c r="BK144" s="219">
        <f>ROUND(I144*H144,2)</f>
        <v>17590.610000000001</v>
      </c>
      <c r="BL144" s="14" t="s">
        <v>132</v>
      </c>
      <c r="BM144" s="218" t="s">
        <v>209</v>
      </c>
    </row>
    <row r="145" s="12" customFormat="1" ht="22.8" customHeight="1">
      <c r="A145" s="12"/>
      <c r="B145" s="193"/>
      <c r="C145" s="194"/>
      <c r="D145" s="195" t="s">
        <v>79</v>
      </c>
      <c r="E145" s="206" t="s">
        <v>160</v>
      </c>
      <c r="F145" s="206" t="s">
        <v>210</v>
      </c>
      <c r="G145" s="194"/>
      <c r="H145" s="194"/>
      <c r="I145" s="194"/>
      <c r="J145" s="207">
        <f>BK145</f>
        <v>364433.22999999998</v>
      </c>
      <c r="K145" s="194"/>
      <c r="L145" s="198"/>
      <c r="M145" s="199"/>
      <c r="N145" s="200"/>
      <c r="O145" s="200"/>
      <c r="P145" s="201">
        <f>P146+SUM(P147:P183)+P185</f>
        <v>0</v>
      </c>
      <c r="Q145" s="200"/>
      <c r="R145" s="201">
        <f>R146+SUM(R147:R183)+R185</f>
        <v>3.8428154000000001</v>
      </c>
      <c r="S145" s="200"/>
      <c r="T145" s="202">
        <f>T146+SUM(T147:T183)+T185</f>
        <v>10.581999999999999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88</v>
      </c>
      <c r="AT145" s="204" t="s">
        <v>79</v>
      </c>
      <c r="AU145" s="204" t="s">
        <v>88</v>
      </c>
      <c r="AY145" s="203" t="s">
        <v>126</v>
      </c>
      <c r="BK145" s="205">
        <f>BK146+SUM(BK147:BK183)+BK185</f>
        <v>364433.22999999998</v>
      </c>
    </row>
    <row r="146" s="2" customFormat="1" ht="21.75" customHeight="1">
      <c r="A146" s="29"/>
      <c r="B146" s="30"/>
      <c r="C146" s="208" t="s">
        <v>211</v>
      </c>
      <c r="D146" s="208" t="s">
        <v>128</v>
      </c>
      <c r="E146" s="209" t="s">
        <v>212</v>
      </c>
      <c r="F146" s="210" t="s">
        <v>213</v>
      </c>
      <c r="G146" s="211" t="s">
        <v>214</v>
      </c>
      <c r="H146" s="212">
        <v>3</v>
      </c>
      <c r="I146" s="212">
        <v>4000</v>
      </c>
      <c r="J146" s="212">
        <f>ROUND(I146*H146,2)</f>
        <v>12000</v>
      </c>
      <c r="K146" s="213"/>
      <c r="L146" s="35"/>
      <c r="M146" s="214" t="s">
        <v>1</v>
      </c>
      <c r="N146" s="215" t="s">
        <v>45</v>
      </c>
      <c r="O146" s="216">
        <v>0</v>
      </c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8" t="s">
        <v>132</v>
      </c>
      <c r="AT146" s="218" t="s">
        <v>128</v>
      </c>
      <c r="AU146" s="218" t="s">
        <v>90</v>
      </c>
      <c r="AY146" s="14" t="s">
        <v>126</v>
      </c>
      <c r="BE146" s="219">
        <f>IF(N146="základní",J146,0)</f>
        <v>12000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88</v>
      </c>
      <c r="BK146" s="219">
        <f>ROUND(I146*H146,2)</f>
        <v>12000</v>
      </c>
      <c r="BL146" s="14" t="s">
        <v>132</v>
      </c>
      <c r="BM146" s="218" t="s">
        <v>215</v>
      </c>
    </row>
    <row r="147" s="2" customFormat="1" ht="16.5" customHeight="1">
      <c r="A147" s="29"/>
      <c r="B147" s="30"/>
      <c r="C147" s="208" t="s">
        <v>7</v>
      </c>
      <c r="D147" s="208" t="s">
        <v>128</v>
      </c>
      <c r="E147" s="209" t="s">
        <v>216</v>
      </c>
      <c r="F147" s="210" t="s">
        <v>217</v>
      </c>
      <c r="G147" s="211" t="s">
        <v>141</v>
      </c>
      <c r="H147" s="212">
        <v>240.5</v>
      </c>
      <c r="I147" s="212">
        <v>175</v>
      </c>
      <c r="J147" s="212">
        <f>ROUND(I147*H147,2)</f>
        <v>42087.5</v>
      </c>
      <c r="K147" s="213"/>
      <c r="L147" s="35"/>
      <c r="M147" s="214" t="s">
        <v>1</v>
      </c>
      <c r="N147" s="215" t="s">
        <v>45</v>
      </c>
      <c r="O147" s="216">
        <v>0</v>
      </c>
      <c r="P147" s="216">
        <f>O147*H147</f>
        <v>0</v>
      </c>
      <c r="Q147" s="216">
        <v>0</v>
      </c>
      <c r="R147" s="216">
        <f>Q147*H147</f>
        <v>0</v>
      </c>
      <c r="S147" s="216">
        <v>0.043999999999999997</v>
      </c>
      <c r="T147" s="217">
        <f>S147*H147</f>
        <v>10.581999999999999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8" t="s">
        <v>132</v>
      </c>
      <c r="AT147" s="218" t="s">
        <v>128</v>
      </c>
      <c r="AU147" s="218" t="s">
        <v>90</v>
      </c>
      <c r="AY147" s="14" t="s">
        <v>126</v>
      </c>
      <c r="BE147" s="219">
        <f>IF(N147="základní",J147,0)</f>
        <v>42087.5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4" t="s">
        <v>88</v>
      </c>
      <c r="BK147" s="219">
        <f>ROUND(I147*H147,2)</f>
        <v>42087.5</v>
      </c>
      <c r="BL147" s="14" t="s">
        <v>132</v>
      </c>
      <c r="BM147" s="218" t="s">
        <v>218</v>
      </c>
    </row>
    <row r="148" s="2" customFormat="1" ht="21.75" customHeight="1">
      <c r="A148" s="29"/>
      <c r="B148" s="30"/>
      <c r="C148" s="208" t="s">
        <v>219</v>
      </c>
      <c r="D148" s="208" t="s">
        <v>128</v>
      </c>
      <c r="E148" s="209" t="s">
        <v>220</v>
      </c>
      <c r="F148" s="210" t="s">
        <v>221</v>
      </c>
      <c r="G148" s="211" t="s">
        <v>214</v>
      </c>
      <c r="H148" s="212">
        <v>6</v>
      </c>
      <c r="I148" s="212">
        <v>448</v>
      </c>
      <c r="J148" s="212">
        <f>ROUND(I148*H148,2)</f>
        <v>2688</v>
      </c>
      <c r="K148" s="213"/>
      <c r="L148" s="35"/>
      <c r="M148" s="214" t="s">
        <v>1</v>
      </c>
      <c r="N148" s="215" t="s">
        <v>45</v>
      </c>
      <c r="O148" s="216">
        <v>0</v>
      </c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8" t="s">
        <v>132</v>
      </c>
      <c r="AT148" s="218" t="s">
        <v>128</v>
      </c>
      <c r="AU148" s="218" t="s">
        <v>90</v>
      </c>
      <c r="AY148" s="14" t="s">
        <v>126</v>
      </c>
      <c r="BE148" s="219">
        <f>IF(N148="základní",J148,0)</f>
        <v>2688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4" t="s">
        <v>88</v>
      </c>
      <c r="BK148" s="219">
        <f>ROUND(I148*H148,2)</f>
        <v>2688</v>
      </c>
      <c r="BL148" s="14" t="s">
        <v>132</v>
      </c>
      <c r="BM148" s="218" t="s">
        <v>222</v>
      </c>
    </row>
    <row r="149" s="2" customFormat="1" ht="21.75" customHeight="1">
      <c r="A149" s="29"/>
      <c r="B149" s="30"/>
      <c r="C149" s="220" t="s">
        <v>223</v>
      </c>
      <c r="D149" s="220" t="s">
        <v>189</v>
      </c>
      <c r="E149" s="221" t="s">
        <v>224</v>
      </c>
      <c r="F149" s="222" t="s">
        <v>225</v>
      </c>
      <c r="G149" s="223" t="s">
        <v>214</v>
      </c>
      <c r="H149" s="224">
        <v>2</v>
      </c>
      <c r="I149" s="224">
        <v>2958</v>
      </c>
      <c r="J149" s="224">
        <f>ROUND(I149*H149,2)</f>
        <v>5916</v>
      </c>
      <c r="K149" s="225"/>
      <c r="L149" s="226"/>
      <c r="M149" s="227" t="s">
        <v>1</v>
      </c>
      <c r="N149" s="228" t="s">
        <v>45</v>
      </c>
      <c r="O149" s="216">
        <v>0</v>
      </c>
      <c r="P149" s="216">
        <f>O149*H149</f>
        <v>0</v>
      </c>
      <c r="Q149" s="216">
        <v>0.0080000000000000002</v>
      </c>
      <c r="R149" s="216">
        <f>Q149*H149</f>
        <v>0.016</v>
      </c>
      <c r="S149" s="216">
        <v>0</v>
      </c>
      <c r="T149" s="21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8" t="s">
        <v>160</v>
      </c>
      <c r="AT149" s="218" t="s">
        <v>189</v>
      </c>
      <c r="AU149" s="218" t="s">
        <v>90</v>
      </c>
      <c r="AY149" s="14" t="s">
        <v>126</v>
      </c>
      <c r="BE149" s="219">
        <f>IF(N149="základní",J149,0)</f>
        <v>5916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88</v>
      </c>
      <c r="BK149" s="219">
        <f>ROUND(I149*H149,2)</f>
        <v>5916</v>
      </c>
      <c r="BL149" s="14" t="s">
        <v>132</v>
      </c>
      <c r="BM149" s="218" t="s">
        <v>226</v>
      </c>
    </row>
    <row r="150" s="2" customFormat="1" ht="21.75" customHeight="1">
      <c r="A150" s="29"/>
      <c r="B150" s="30"/>
      <c r="C150" s="220" t="s">
        <v>227</v>
      </c>
      <c r="D150" s="220" t="s">
        <v>189</v>
      </c>
      <c r="E150" s="221" t="s">
        <v>228</v>
      </c>
      <c r="F150" s="222" t="s">
        <v>229</v>
      </c>
      <c r="G150" s="223" t="s">
        <v>214</v>
      </c>
      <c r="H150" s="224">
        <v>1</v>
      </c>
      <c r="I150" s="224">
        <v>2958</v>
      </c>
      <c r="J150" s="224">
        <f>ROUND(I150*H150,2)</f>
        <v>2958</v>
      </c>
      <c r="K150" s="225"/>
      <c r="L150" s="226"/>
      <c r="M150" s="227" t="s">
        <v>1</v>
      </c>
      <c r="N150" s="228" t="s">
        <v>45</v>
      </c>
      <c r="O150" s="216">
        <v>0</v>
      </c>
      <c r="P150" s="216">
        <f>O150*H150</f>
        <v>0</v>
      </c>
      <c r="Q150" s="216">
        <v>0.01</v>
      </c>
      <c r="R150" s="216">
        <f>Q150*H150</f>
        <v>0.01</v>
      </c>
      <c r="S150" s="216">
        <v>0</v>
      </c>
      <c r="T150" s="21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8" t="s">
        <v>160</v>
      </c>
      <c r="AT150" s="218" t="s">
        <v>189</v>
      </c>
      <c r="AU150" s="218" t="s">
        <v>90</v>
      </c>
      <c r="AY150" s="14" t="s">
        <v>126</v>
      </c>
      <c r="BE150" s="219">
        <f>IF(N150="základní",J150,0)</f>
        <v>2958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4" t="s">
        <v>88</v>
      </c>
      <c r="BK150" s="219">
        <f>ROUND(I150*H150,2)</f>
        <v>2958</v>
      </c>
      <c r="BL150" s="14" t="s">
        <v>132</v>
      </c>
      <c r="BM150" s="218" t="s">
        <v>230</v>
      </c>
    </row>
    <row r="151" s="2" customFormat="1" ht="21.75" customHeight="1">
      <c r="A151" s="29"/>
      <c r="B151" s="30"/>
      <c r="C151" s="220" t="s">
        <v>231</v>
      </c>
      <c r="D151" s="220" t="s">
        <v>189</v>
      </c>
      <c r="E151" s="221" t="s">
        <v>232</v>
      </c>
      <c r="F151" s="222" t="s">
        <v>233</v>
      </c>
      <c r="G151" s="223" t="s">
        <v>214</v>
      </c>
      <c r="H151" s="224">
        <v>2</v>
      </c>
      <c r="I151" s="224">
        <v>1850</v>
      </c>
      <c r="J151" s="224">
        <f>ROUND(I151*H151,2)</f>
        <v>3700</v>
      </c>
      <c r="K151" s="225"/>
      <c r="L151" s="226"/>
      <c r="M151" s="227" t="s">
        <v>1</v>
      </c>
      <c r="N151" s="228" t="s">
        <v>45</v>
      </c>
      <c r="O151" s="216">
        <v>0</v>
      </c>
      <c r="P151" s="216">
        <f>O151*H151</f>
        <v>0</v>
      </c>
      <c r="Q151" s="216">
        <v>0.014500000000000001</v>
      </c>
      <c r="R151" s="216">
        <f>Q151*H151</f>
        <v>0.029000000000000001</v>
      </c>
      <c r="S151" s="216">
        <v>0</v>
      </c>
      <c r="T151" s="21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8" t="s">
        <v>160</v>
      </c>
      <c r="AT151" s="218" t="s">
        <v>189</v>
      </c>
      <c r="AU151" s="218" t="s">
        <v>90</v>
      </c>
      <c r="AY151" s="14" t="s">
        <v>126</v>
      </c>
      <c r="BE151" s="219">
        <f>IF(N151="základní",J151,0)</f>
        <v>3700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4" t="s">
        <v>88</v>
      </c>
      <c r="BK151" s="219">
        <f>ROUND(I151*H151,2)</f>
        <v>3700</v>
      </c>
      <c r="BL151" s="14" t="s">
        <v>132</v>
      </c>
      <c r="BM151" s="218" t="s">
        <v>234</v>
      </c>
    </row>
    <row r="152" s="2" customFormat="1" ht="21.75" customHeight="1">
      <c r="A152" s="29"/>
      <c r="B152" s="30"/>
      <c r="C152" s="220" t="s">
        <v>235</v>
      </c>
      <c r="D152" s="220" t="s">
        <v>189</v>
      </c>
      <c r="E152" s="221" t="s">
        <v>236</v>
      </c>
      <c r="F152" s="222" t="s">
        <v>237</v>
      </c>
      <c r="G152" s="223" t="s">
        <v>214</v>
      </c>
      <c r="H152" s="224">
        <v>1</v>
      </c>
      <c r="I152" s="224">
        <v>1457</v>
      </c>
      <c r="J152" s="224">
        <f>ROUND(I152*H152,2)</f>
        <v>1457</v>
      </c>
      <c r="K152" s="225"/>
      <c r="L152" s="226"/>
      <c r="M152" s="227" t="s">
        <v>1</v>
      </c>
      <c r="N152" s="228" t="s">
        <v>45</v>
      </c>
      <c r="O152" s="216">
        <v>0</v>
      </c>
      <c r="P152" s="216">
        <f>O152*H152</f>
        <v>0</v>
      </c>
      <c r="Q152" s="216">
        <v>0.015699999999999999</v>
      </c>
      <c r="R152" s="216">
        <f>Q152*H152</f>
        <v>0.015699999999999999</v>
      </c>
      <c r="S152" s="216">
        <v>0</v>
      </c>
      <c r="T152" s="21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8" t="s">
        <v>160</v>
      </c>
      <c r="AT152" s="218" t="s">
        <v>189</v>
      </c>
      <c r="AU152" s="218" t="s">
        <v>90</v>
      </c>
      <c r="AY152" s="14" t="s">
        <v>126</v>
      </c>
      <c r="BE152" s="219">
        <f>IF(N152="základní",J152,0)</f>
        <v>1457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88</v>
      </c>
      <c r="BK152" s="219">
        <f>ROUND(I152*H152,2)</f>
        <v>1457</v>
      </c>
      <c r="BL152" s="14" t="s">
        <v>132</v>
      </c>
      <c r="BM152" s="218" t="s">
        <v>238</v>
      </c>
    </row>
    <row r="153" s="2" customFormat="1" ht="21.75" customHeight="1">
      <c r="A153" s="29"/>
      <c r="B153" s="30"/>
      <c r="C153" s="208" t="s">
        <v>239</v>
      </c>
      <c r="D153" s="208" t="s">
        <v>128</v>
      </c>
      <c r="E153" s="209" t="s">
        <v>240</v>
      </c>
      <c r="F153" s="210" t="s">
        <v>241</v>
      </c>
      <c r="G153" s="211" t="s">
        <v>141</v>
      </c>
      <c r="H153" s="212">
        <v>8</v>
      </c>
      <c r="I153" s="212">
        <v>67.299999999999997</v>
      </c>
      <c r="J153" s="212">
        <f>ROUND(I153*H153,2)</f>
        <v>538.39999999999998</v>
      </c>
      <c r="K153" s="213"/>
      <c r="L153" s="35"/>
      <c r="M153" s="214" t="s">
        <v>1</v>
      </c>
      <c r="N153" s="215" t="s">
        <v>45</v>
      </c>
      <c r="O153" s="216">
        <v>0</v>
      </c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8" t="s">
        <v>132</v>
      </c>
      <c r="AT153" s="218" t="s">
        <v>128</v>
      </c>
      <c r="AU153" s="218" t="s">
        <v>90</v>
      </c>
      <c r="AY153" s="14" t="s">
        <v>126</v>
      </c>
      <c r="BE153" s="219">
        <f>IF(N153="základní",J153,0)</f>
        <v>538.39999999999998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4" t="s">
        <v>88</v>
      </c>
      <c r="BK153" s="219">
        <f>ROUND(I153*H153,2)</f>
        <v>538.39999999999998</v>
      </c>
      <c r="BL153" s="14" t="s">
        <v>132</v>
      </c>
      <c r="BM153" s="218" t="s">
        <v>242</v>
      </c>
    </row>
    <row r="154" s="2" customFormat="1" ht="16.5" customHeight="1">
      <c r="A154" s="29"/>
      <c r="B154" s="30"/>
      <c r="C154" s="220" t="s">
        <v>243</v>
      </c>
      <c r="D154" s="220" t="s">
        <v>189</v>
      </c>
      <c r="E154" s="221" t="s">
        <v>244</v>
      </c>
      <c r="F154" s="222" t="s">
        <v>245</v>
      </c>
      <c r="G154" s="223" t="s">
        <v>141</v>
      </c>
      <c r="H154" s="224">
        <v>12</v>
      </c>
      <c r="I154" s="224">
        <v>54</v>
      </c>
      <c r="J154" s="224">
        <f>ROUND(I154*H154,2)</f>
        <v>648</v>
      </c>
      <c r="K154" s="225"/>
      <c r="L154" s="226"/>
      <c r="M154" s="227" t="s">
        <v>1</v>
      </c>
      <c r="N154" s="228" t="s">
        <v>45</v>
      </c>
      <c r="O154" s="216">
        <v>0</v>
      </c>
      <c r="P154" s="216">
        <f>O154*H154</f>
        <v>0</v>
      </c>
      <c r="Q154" s="216">
        <v>0.00027999999999999998</v>
      </c>
      <c r="R154" s="216">
        <f>Q154*H154</f>
        <v>0.0033599999999999997</v>
      </c>
      <c r="S154" s="216">
        <v>0</v>
      </c>
      <c r="T154" s="21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8" t="s">
        <v>160</v>
      </c>
      <c r="AT154" s="218" t="s">
        <v>189</v>
      </c>
      <c r="AU154" s="218" t="s">
        <v>90</v>
      </c>
      <c r="AY154" s="14" t="s">
        <v>126</v>
      </c>
      <c r="BE154" s="219">
        <f>IF(N154="základní",J154,0)</f>
        <v>648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88</v>
      </c>
      <c r="BK154" s="219">
        <f>ROUND(I154*H154,2)</f>
        <v>648</v>
      </c>
      <c r="BL154" s="14" t="s">
        <v>132</v>
      </c>
      <c r="BM154" s="218" t="s">
        <v>246</v>
      </c>
    </row>
    <row r="155" s="2" customFormat="1" ht="16.5" customHeight="1">
      <c r="A155" s="29"/>
      <c r="B155" s="30"/>
      <c r="C155" s="220" t="s">
        <v>247</v>
      </c>
      <c r="D155" s="220" t="s">
        <v>189</v>
      </c>
      <c r="E155" s="221" t="s">
        <v>248</v>
      </c>
      <c r="F155" s="222" t="s">
        <v>249</v>
      </c>
      <c r="G155" s="223" t="s">
        <v>214</v>
      </c>
      <c r="H155" s="224">
        <v>10</v>
      </c>
      <c r="I155" s="224">
        <v>361.80000000000001</v>
      </c>
      <c r="J155" s="224">
        <f>ROUND(I155*H155,2)</f>
        <v>3618</v>
      </c>
      <c r="K155" s="225"/>
      <c r="L155" s="226"/>
      <c r="M155" s="227" t="s">
        <v>1</v>
      </c>
      <c r="N155" s="228" t="s">
        <v>45</v>
      </c>
      <c r="O155" s="216">
        <v>0</v>
      </c>
      <c r="P155" s="216">
        <f>O155*H155</f>
        <v>0</v>
      </c>
      <c r="Q155" s="216">
        <v>5.0000000000000002E-05</v>
      </c>
      <c r="R155" s="216">
        <f>Q155*H155</f>
        <v>0.00050000000000000001</v>
      </c>
      <c r="S155" s="216">
        <v>0</v>
      </c>
      <c r="T155" s="217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8" t="s">
        <v>160</v>
      </c>
      <c r="AT155" s="218" t="s">
        <v>189</v>
      </c>
      <c r="AU155" s="218" t="s">
        <v>90</v>
      </c>
      <c r="AY155" s="14" t="s">
        <v>126</v>
      </c>
      <c r="BE155" s="219">
        <f>IF(N155="základní",J155,0)</f>
        <v>3618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4" t="s">
        <v>88</v>
      </c>
      <c r="BK155" s="219">
        <f>ROUND(I155*H155,2)</f>
        <v>3618</v>
      </c>
      <c r="BL155" s="14" t="s">
        <v>132</v>
      </c>
      <c r="BM155" s="218" t="s">
        <v>250</v>
      </c>
    </row>
    <row r="156" s="2" customFormat="1" ht="21.75" customHeight="1">
      <c r="A156" s="29"/>
      <c r="B156" s="30"/>
      <c r="C156" s="208" t="s">
        <v>251</v>
      </c>
      <c r="D156" s="208" t="s">
        <v>128</v>
      </c>
      <c r="E156" s="209" t="s">
        <v>252</v>
      </c>
      <c r="F156" s="210" t="s">
        <v>253</v>
      </c>
      <c r="G156" s="211" t="s">
        <v>141</v>
      </c>
      <c r="H156" s="212">
        <v>240.5</v>
      </c>
      <c r="I156" s="212">
        <v>122</v>
      </c>
      <c r="J156" s="212">
        <f>ROUND(I156*H156,2)</f>
        <v>29341</v>
      </c>
      <c r="K156" s="213"/>
      <c r="L156" s="35"/>
      <c r="M156" s="214" t="s">
        <v>1</v>
      </c>
      <c r="N156" s="215" t="s">
        <v>45</v>
      </c>
      <c r="O156" s="216">
        <v>0</v>
      </c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8" t="s">
        <v>132</v>
      </c>
      <c r="AT156" s="218" t="s">
        <v>128</v>
      </c>
      <c r="AU156" s="218" t="s">
        <v>90</v>
      </c>
      <c r="AY156" s="14" t="s">
        <v>126</v>
      </c>
      <c r="BE156" s="219">
        <f>IF(N156="základní",J156,0)</f>
        <v>29341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4" t="s">
        <v>88</v>
      </c>
      <c r="BK156" s="219">
        <f>ROUND(I156*H156,2)</f>
        <v>29341</v>
      </c>
      <c r="BL156" s="14" t="s">
        <v>132</v>
      </c>
      <c r="BM156" s="218" t="s">
        <v>254</v>
      </c>
    </row>
    <row r="157" s="2" customFormat="1" ht="21.75" customHeight="1">
      <c r="A157" s="29"/>
      <c r="B157" s="30"/>
      <c r="C157" s="220" t="s">
        <v>255</v>
      </c>
      <c r="D157" s="220" t="s">
        <v>189</v>
      </c>
      <c r="E157" s="221" t="s">
        <v>256</v>
      </c>
      <c r="F157" s="222" t="s">
        <v>257</v>
      </c>
      <c r="G157" s="223" t="s">
        <v>141</v>
      </c>
      <c r="H157" s="224">
        <v>244.11000000000001</v>
      </c>
      <c r="I157" s="224">
        <v>196</v>
      </c>
      <c r="J157" s="224">
        <f>ROUND(I157*H157,2)</f>
        <v>47845.559999999998</v>
      </c>
      <c r="K157" s="225"/>
      <c r="L157" s="226"/>
      <c r="M157" s="227" t="s">
        <v>1</v>
      </c>
      <c r="N157" s="228" t="s">
        <v>45</v>
      </c>
      <c r="O157" s="216">
        <v>0</v>
      </c>
      <c r="P157" s="216">
        <f>O157*H157</f>
        <v>0</v>
      </c>
      <c r="Q157" s="216">
        <v>0.00214</v>
      </c>
      <c r="R157" s="216">
        <f>Q157*H157</f>
        <v>0.52239540000000007</v>
      </c>
      <c r="S157" s="216">
        <v>0</v>
      </c>
      <c r="T157" s="217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8" t="s">
        <v>160</v>
      </c>
      <c r="AT157" s="218" t="s">
        <v>189</v>
      </c>
      <c r="AU157" s="218" t="s">
        <v>90</v>
      </c>
      <c r="AY157" s="14" t="s">
        <v>126</v>
      </c>
      <c r="BE157" s="219">
        <f>IF(N157="základní",J157,0)</f>
        <v>47845.559999999998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88</v>
      </c>
      <c r="BK157" s="219">
        <f>ROUND(I157*H157,2)</f>
        <v>47845.559999999998</v>
      </c>
      <c r="BL157" s="14" t="s">
        <v>132</v>
      </c>
      <c r="BM157" s="218" t="s">
        <v>258</v>
      </c>
    </row>
    <row r="158" s="2" customFormat="1" ht="21.75" customHeight="1">
      <c r="A158" s="29"/>
      <c r="B158" s="30"/>
      <c r="C158" s="208" t="s">
        <v>259</v>
      </c>
      <c r="D158" s="208" t="s">
        <v>128</v>
      </c>
      <c r="E158" s="209" t="s">
        <v>260</v>
      </c>
      <c r="F158" s="210" t="s">
        <v>261</v>
      </c>
      <c r="G158" s="211" t="s">
        <v>214</v>
      </c>
      <c r="H158" s="212">
        <v>51</v>
      </c>
      <c r="I158" s="212">
        <v>262</v>
      </c>
      <c r="J158" s="212">
        <f>ROUND(I158*H158,2)</f>
        <v>13362</v>
      </c>
      <c r="K158" s="213"/>
      <c r="L158" s="35"/>
      <c r="M158" s="214" t="s">
        <v>1</v>
      </c>
      <c r="N158" s="215" t="s">
        <v>45</v>
      </c>
      <c r="O158" s="216">
        <v>0</v>
      </c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8" t="s">
        <v>132</v>
      </c>
      <c r="AT158" s="218" t="s">
        <v>128</v>
      </c>
      <c r="AU158" s="218" t="s">
        <v>90</v>
      </c>
      <c r="AY158" s="14" t="s">
        <v>126</v>
      </c>
      <c r="BE158" s="219">
        <f>IF(N158="základní",J158,0)</f>
        <v>13362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4" t="s">
        <v>88</v>
      </c>
      <c r="BK158" s="219">
        <f>ROUND(I158*H158,2)</f>
        <v>13362</v>
      </c>
      <c r="BL158" s="14" t="s">
        <v>132</v>
      </c>
      <c r="BM158" s="218" t="s">
        <v>262</v>
      </c>
    </row>
    <row r="159" s="2" customFormat="1" ht="16.5" customHeight="1">
      <c r="A159" s="29"/>
      <c r="B159" s="30"/>
      <c r="C159" s="220" t="s">
        <v>263</v>
      </c>
      <c r="D159" s="220" t="s">
        <v>189</v>
      </c>
      <c r="E159" s="221" t="s">
        <v>264</v>
      </c>
      <c r="F159" s="222" t="s">
        <v>265</v>
      </c>
      <c r="G159" s="223" t="s">
        <v>214</v>
      </c>
      <c r="H159" s="224">
        <v>51</v>
      </c>
      <c r="I159" s="224">
        <v>207</v>
      </c>
      <c r="J159" s="224">
        <f>ROUND(I159*H159,2)</f>
        <v>10557</v>
      </c>
      <c r="K159" s="225"/>
      <c r="L159" s="226"/>
      <c r="M159" s="227" t="s">
        <v>1</v>
      </c>
      <c r="N159" s="228" t="s">
        <v>45</v>
      </c>
      <c r="O159" s="216">
        <v>0</v>
      </c>
      <c r="P159" s="216">
        <f>O159*H159</f>
        <v>0</v>
      </c>
      <c r="Q159" s="216">
        <v>0.00038999999999999999</v>
      </c>
      <c r="R159" s="216">
        <f>Q159*H159</f>
        <v>0.019889999999999998</v>
      </c>
      <c r="S159" s="216">
        <v>0</v>
      </c>
      <c r="T159" s="21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8" t="s">
        <v>160</v>
      </c>
      <c r="AT159" s="218" t="s">
        <v>189</v>
      </c>
      <c r="AU159" s="218" t="s">
        <v>90</v>
      </c>
      <c r="AY159" s="14" t="s">
        <v>126</v>
      </c>
      <c r="BE159" s="219">
        <f>IF(N159="základní",J159,0)</f>
        <v>10557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4" t="s">
        <v>88</v>
      </c>
      <c r="BK159" s="219">
        <f>ROUND(I159*H159,2)</f>
        <v>10557</v>
      </c>
      <c r="BL159" s="14" t="s">
        <v>132</v>
      </c>
      <c r="BM159" s="218" t="s">
        <v>266</v>
      </c>
    </row>
    <row r="160" s="2" customFormat="1" ht="21.75" customHeight="1">
      <c r="A160" s="29"/>
      <c r="B160" s="30"/>
      <c r="C160" s="220" t="s">
        <v>267</v>
      </c>
      <c r="D160" s="220" t="s">
        <v>189</v>
      </c>
      <c r="E160" s="221" t="s">
        <v>268</v>
      </c>
      <c r="F160" s="222" t="s">
        <v>269</v>
      </c>
      <c r="G160" s="223" t="s">
        <v>214</v>
      </c>
      <c r="H160" s="224">
        <v>4</v>
      </c>
      <c r="I160" s="224">
        <v>532</v>
      </c>
      <c r="J160" s="224">
        <f>ROUND(I160*H160,2)</f>
        <v>2128</v>
      </c>
      <c r="K160" s="225"/>
      <c r="L160" s="226"/>
      <c r="M160" s="227" t="s">
        <v>1</v>
      </c>
      <c r="N160" s="228" t="s">
        <v>45</v>
      </c>
      <c r="O160" s="216">
        <v>0</v>
      </c>
      <c r="P160" s="216">
        <f>O160*H160</f>
        <v>0</v>
      </c>
      <c r="Q160" s="216">
        <v>0.0035999999999999999</v>
      </c>
      <c r="R160" s="216">
        <f>Q160*H160</f>
        <v>0.0144</v>
      </c>
      <c r="S160" s="216">
        <v>0</v>
      </c>
      <c r="T160" s="217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8" t="s">
        <v>160</v>
      </c>
      <c r="AT160" s="218" t="s">
        <v>189</v>
      </c>
      <c r="AU160" s="218" t="s">
        <v>90</v>
      </c>
      <c r="AY160" s="14" t="s">
        <v>126</v>
      </c>
      <c r="BE160" s="219">
        <f>IF(N160="základní",J160,0)</f>
        <v>2128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88</v>
      </c>
      <c r="BK160" s="219">
        <f>ROUND(I160*H160,2)</f>
        <v>2128</v>
      </c>
      <c r="BL160" s="14" t="s">
        <v>132</v>
      </c>
      <c r="BM160" s="218" t="s">
        <v>270</v>
      </c>
    </row>
    <row r="161" s="2" customFormat="1" ht="21.75" customHeight="1">
      <c r="A161" s="29"/>
      <c r="B161" s="30"/>
      <c r="C161" s="208" t="s">
        <v>271</v>
      </c>
      <c r="D161" s="208" t="s">
        <v>128</v>
      </c>
      <c r="E161" s="209" t="s">
        <v>272</v>
      </c>
      <c r="F161" s="210" t="s">
        <v>273</v>
      </c>
      <c r="G161" s="211" t="s">
        <v>214</v>
      </c>
      <c r="H161" s="212">
        <v>4</v>
      </c>
      <c r="I161" s="212">
        <v>248</v>
      </c>
      <c r="J161" s="212">
        <f>ROUND(I161*H161,2)</f>
        <v>992</v>
      </c>
      <c r="K161" s="213"/>
      <c r="L161" s="35"/>
      <c r="M161" s="214" t="s">
        <v>1</v>
      </c>
      <c r="N161" s="215" t="s">
        <v>45</v>
      </c>
      <c r="O161" s="216">
        <v>0</v>
      </c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8" t="s">
        <v>132</v>
      </c>
      <c r="AT161" s="218" t="s">
        <v>128</v>
      </c>
      <c r="AU161" s="218" t="s">
        <v>90</v>
      </c>
      <c r="AY161" s="14" t="s">
        <v>126</v>
      </c>
      <c r="BE161" s="219">
        <f>IF(N161="základní",J161,0)</f>
        <v>992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4" t="s">
        <v>88</v>
      </c>
      <c r="BK161" s="219">
        <f>ROUND(I161*H161,2)</f>
        <v>992</v>
      </c>
      <c r="BL161" s="14" t="s">
        <v>132</v>
      </c>
      <c r="BM161" s="218" t="s">
        <v>274</v>
      </c>
    </row>
    <row r="162" s="2" customFormat="1" ht="16.5" customHeight="1">
      <c r="A162" s="29"/>
      <c r="B162" s="30"/>
      <c r="C162" s="220" t="s">
        <v>275</v>
      </c>
      <c r="D162" s="220" t="s">
        <v>189</v>
      </c>
      <c r="E162" s="221" t="s">
        <v>276</v>
      </c>
      <c r="F162" s="222" t="s">
        <v>277</v>
      </c>
      <c r="G162" s="223" t="s">
        <v>214</v>
      </c>
      <c r="H162" s="224">
        <v>3</v>
      </c>
      <c r="I162" s="224">
        <v>1048.8</v>
      </c>
      <c r="J162" s="224">
        <f>ROUND(I162*H162,2)</f>
        <v>3146.4000000000001</v>
      </c>
      <c r="K162" s="225"/>
      <c r="L162" s="226"/>
      <c r="M162" s="227" t="s">
        <v>1</v>
      </c>
      <c r="N162" s="228" t="s">
        <v>45</v>
      </c>
      <c r="O162" s="216">
        <v>0</v>
      </c>
      <c r="P162" s="216">
        <f>O162*H162</f>
        <v>0</v>
      </c>
      <c r="Q162" s="216">
        <v>0.00058</v>
      </c>
      <c r="R162" s="216">
        <f>Q162*H162</f>
        <v>0.00174</v>
      </c>
      <c r="S162" s="216">
        <v>0</v>
      </c>
      <c r="T162" s="217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8" t="s">
        <v>160</v>
      </c>
      <c r="AT162" s="218" t="s">
        <v>189</v>
      </c>
      <c r="AU162" s="218" t="s">
        <v>90</v>
      </c>
      <c r="AY162" s="14" t="s">
        <v>126</v>
      </c>
      <c r="BE162" s="219">
        <f>IF(N162="základní",J162,0)</f>
        <v>3146.4000000000001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88</v>
      </c>
      <c r="BK162" s="219">
        <f>ROUND(I162*H162,2)</f>
        <v>3146.4000000000001</v>
      </c>
      <c r="BL162" s="14" t="s">
        <v>132</v>
      </c>
      <c r="BM162" s="218" t="s">
        <v>278</v>
      </c>
    </row>
    <row r="163" s="2" customFormat="1" ht="16.5" customHeight="1">
      <c r="A163" s="29"/>
      <c r="B163" s="30"/>
      <c r="C163" s="220" t="s">
        <v>279</v>
      </c>
      <c r="D163" s="220" t="s">
        <v>189</v>
      </c>
      <c r="E163" s="221" t="s">
        <v>280</v>
      </c>
      <c r="F163" s="222" t="s">
        <v>281</v>
      </c>
      <c r="G163" s="223" t="s">
        <v>214</v>
      </c>
      <c r="H163" s="224">
        <v>1</v>
      </c>
      <c r="I163" s="224">
        <v>1640</v>
      </c>
      <c r="J163" s="224">
        <f>ROUND(I163*H163,2)</f>
        <v>1640</v>
      </c>
      <c r="K163" s="225"/>
      <c r="L163" s="226"/>
      <c r="M163" s="227" t="s">
        <v>1</v>
      </c>
      <c r="N163" s="228" t="s">
        <v>45</v>
      </c>
      <c r="O163" s="216">
        <v>0</v>
      </c>
      <c r="P163" s="216">
        <f>O163*H163</f>
        <v>0</v>
      </c>
      <c r="Q163" s="216">
        <v>0.00069999999999999999</v>
      </c>
      <c r="R163" s="216">
        <f>Q163*H163</f>
        <v>0.00069999999999999999</v>
      </c>
      <c r="S163" s="216">
        <v>0</v>
      </c>
      <c r="T163" s="21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8" t="s">
        <v>160</v>
      </c>
      <c r="AT163" s="218" t="s">
        <v>189</v>
      </c>
      <c r="AU163" s="218" t="s">
        <v>90</v>
      </c>
      <c r="AY163" s="14" t="s">
        <v>126</v>
      </c>
      <c r="BE163" s="219">
        <f>IF(N163="základní",J163,0)</f>
        <v>1640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4" t="s">
        <v>88</v>
      </c>
      <c r="BK163" s="219">
        <f>ROUND(I163*H163,2)</f>
        <v>1640</v>
      </c>
      <c r="BL163" s="14" t="s">
        <v>132</v>
      </c>
      <c r="BM163" s="218" t="s">
        <v>282</v>
      </c>
    </row>
    <row r="164" s="2" customFormat="1" ht="21.75" customHeight="1">
      <c r="A164" s="29"/>
      <c r="B164" s="30"/>
      <c r="C164" s="208" t="s">
        <v>283</v>
      </c>
      <c r="D164" s="208" t="s">
        <v>128</v>
      </c>
      <c r="E164" s="209" t="s">
        <v>284</v>
      </c>
      <c r="F164" s="210" t="s">
        <v>285</v>
      </c>
      <c r="G164" s="211" t="s">
        <v>214</v>
      </c>
      <c r="H164" s="212">
        <v>18</v>
      </c>
      <c r="I164" s="212">
        <v>668.79999999999995</v>
      </c>
      <c r="J164" s="212">
        <f>ROUND(I164*H164,2)</f>
        <v>12038.4</v>
      </c>
      <c r="K164" s="213"/>
      <c r="L164" s="35"/>
      <c r="M164" s="214" t="s">
        <v>1</v>
      </c>
      <c r="N164" s="215" t="s">
        <v>45</v>
      </c>
      <c r="O164" s="216">
        <v>0</v>
      </c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8" t="s">
        <v>132</v>
      </c>
      <c r="AT164" s="218" t="s">
        <v>128</v>
      </c>
      <c r="AU164" s="218" t="s">
        <v>90</v>
      </c>
      <c r="AY164" s="14" t="s">
        <v>126</v>
      </c>
      <c r="BE164" s="219">
        <f>IF(N164="základní",J164,0)</f>
        <v>12038.4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4" t="s">
        <v>88</v>
      </c>
      <c r="BK164" s="219">
        <f>ROUND(I164*H164,2)</f>
        <v>12038.4</v>
      </c>
      <c r="BL164" s="14" t="s">
        <v>132</v>
      </c>
      <c r="BM164" s="218" t="s">
        <v>286</v>
      </c>
    </row>
    <row r="165" s="2" customFormat="1" ht="21.75" customHeight="1">
      <c r="A165" s="29"/>
      <c r="B165" s="30"/>
      <c r="C165" s="220" t="s">
        <v>287</v>
      </c>
      <c r="D165" s="220" t="s">
        <v>189</v>
      </c>
      <c r="E165" s="221" t="s">
        <v>288</v>
      </c>
      <c r="F165" s="222" t="s">
        <v>289</v>
      </c>
      <c r="G165" s="223" t="s">
        <v>214</v>
      </c>
      <c r="H165" s="224">
        <v>18</v>
      </c>
      <c r="I165" s="224">
        <v>2948.5999999999999</v>
      </c>
      <c r="J165" s="224">
        <f>ROUND(I165*H165,2)</f>
        <v>53074.800000000003</v>
      </c>
      <c r="K165" s="225"/>
      <c r="L165" s="226"/>
      <c r="M165" s="227" t="s">
        <v>1</v>
      </c>
      <c r="N165" s="228" t="s">
        <v>45</v>
      </c>
      <c r="O165" s="216">
        <v>0</v>
      </c>
      <c r="P165" s="216">
        <f>O165*H165</f>
        <v>0</v>
      </c>
      <c r="Q165" s="216">
        <v>0.0020999999999999999</v>
      </c>
      <c r="R165" s="216">
        <f>Q165*H165</f>
        <v>0.0378</v>
      </c>
      <c r="S165" s="216">
        <v>0</v>
      </c>
      <c r="T165" s="217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8" t="s">
        <v>160</v>
      </c>
      <c r="AT165" s="218" t="s">
        <v>189</v>
      </c>
      <c r="AU165" s="218" t="s">
        <v>90</v>
      </c>
      <c r="AY165" s="14" t="s">
        <v>126</v>
      </c>
      <c r="BE165" s="219">
        <f>IF(N165="základní",J165,0)</f>
        <v>53074.800000000003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88</v>
      </c>
      <c r="BK165" s="219">
        <f>ROUND(I165*H165,2)</f>
        <v>53074.800000000003</v>
      </c>
      <c r="BL165" s="14" t="s">
        <v>132</v>
      </c>
      <c r="BM165" s="218" t="s">
        <v>290</v>
      </c>
    </row>
    <row r="166" s="2" customFormat="1" ht="16.5" customHeight="1">
      <c r="A166" s="29"/>
      <c r="B166" s="30"/>
      <c r="C166" s="208" t="s">
        <v>291</v>
      </c>
      <c r="D166" s="208" t="s">
        <v>128</v>
      </c>
      <c r="E166" s="209" t="s">
        <v>292</v>
      </c>
      <c r="F166" s="210" t="s">
        <v>293</v>
      </c>
      <c r="G166" s="211" t="s">
        <v>214</v>
      </c>
      <c r="H166" s="212">
        <v>1</v>
      </c>
      <c r="I166" s="212">
        <v>915</v>
      </c>
      <c r="J166" s="212">
        <f>ROUND(I166*H166,2)</f>
        <v>915</v>
      </c>
      <c r="K166" s="213"/>
      <c r="L166" s="35"/>
      <c r="M166" s="214" t="s">
        <v>1</v>
      </c>
      <c r="N166" s="215" t="s">
        <v>45</v>
      </c>
      <c r="O166" s="216">
        <v>0</v>
      </c>
      <c r="P166" s="216">
        <f>O166*H166</f>
        <v>0</v>
      </c>
      <c r="Q166" s="216">
        <v>0.00085999999999999998</v>
      </c>
      <c r="R166" s="216">
        <f>Q166*H166</f>
        <v>0.00085999999999999998</v>
      </c>
      <c r="S166" s="216">
        <v>0</v>
      </c>
      <c r="T166" s="21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8" t="s">
        <v>132</v>
      </c>
      <c r="AT166" s="218" t="s">
        <v>128</v>
      </c>
      <c r="AU166" s="218" t="s">
        <v>90</v>
      </c>
      <c r="AY166" s="14" t="s">
        <v>126</v>
      </c>
      <c r="BE166" s="219">
        <f>IF(N166="základní",J166,0)</f>
        <v>915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4" t="s">
        <v>88</v>
      </c>
      <c r="BK166" s="219">
        <f>ROUND(I166*H166,2)</f>
        <v>915</v>
      </c>
      <c r="BL166" s="14" t="s">
        <v>132</v>
      </c>
      <c r="BM166" s="218" t="s">
        <v>294</v>
      </c>
    </row>
    <row r="167" s="2" customFormat="1" ht="21.75" customHeight="1">
      <c r="A167" s="29"/>
      <c r="B167" s="30"/>
      <c r="C167" s="220" t="s">
        <v>295</v>
      </c>
      <c r="D167" s="220" t="s">
        <v>189</v>
      </c>
      <c r="E167" s="221" t="s">
        <v>296</v>
      </c>
      <c r="F167" s="222" t="s">
        <v>297</v>
      </c>
      <c r="G167" s="223" t="s">
        <v>214</v>
      </c>
      <c r="H167" s="224">
        <v>1</v>
      </c>
      <c r="I167" s="224">
        <v>2213</v>
      </c>
      <c r="J167" s="224">
        <f>ROUND(I167*H167,2)</f>
        <v>2213</v>
      </c>
      <c r="K167" s="225"/>
      <c r="L167" s="226"/>
      <c r="M167" s="227" t="s">
        <v>1</v>
      </c>
      <c r="N167" s="228" t="s">
        <v>45</v>
      </c>
      <c r="O167" s="216">
        <v>0</v>
      </c>
      <c r="P167" s="216">
        <f>O167*H167</f>
        <v>0</v>
      </c>
      <c r="Q167" s="216">
        <v>0.017999999999999999</v>
      </c>
      <c r="R167" s="216">
        <f>Q167*H167</f>
        <v>0.017999999999999999</v>
      </c>
      <c r="S167" s="216">
        <v>0</v>
      </c>
      <c r="T167" s="21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8" t="s">
        <v>160</v>
      </c>
      <c r="AT167" s="218" t="s">
        <v>189</v>
      </c>
      <c r="AU167" s="218" t="s">
        <v>90</v>
      </c>
      <c r="AY167" s="14" t="s">
        <v>126</v>
      </c>
      <c r="BE167" s="219">
        <f>IF(N167="základní",J167,0)</f>
        <v>2213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4" t="s">
        <v>88</v>
      </c>
      <c r="BK167" s="219">
        <f>ROUND(I167*H167,2)</f>
        <v>2213</v>
      </c>
      <c r="BL167" s="14" t="s">
        <v>132</v>
      </c>
      <c r="BM167" s="218" t="s">
        <v>298</v>
      </c>
    </row>
    <row r="168" s="2" customFormat="1" ht="21.75" customHeight="1">
      <c r="A168" s="29"/>
      <c r="B168" s="30"/>
      <c r="C168" s="220" t="s">
        <v>299</v>
      </c>
      <c r="D168" s="220" t="s">
        <v>189</v>
      </c>
      <c r="E168" s="221" t="s">
        <v>300</v>
      </c>
      <c r="F168" s="222" t="s">
        <v>301</v>
      </c>
      <c r="G168" s="223" t="s">
        <v>214</v>
      </c>
      <c r="H168" s="224">
        <v>1</v>
      </c>
      <c r="I168" s="224">
        <v>529</v>
      </c>
      <c r="J168" s="224">
        <f>ROUND(I168*H168,2)</f>
        <v>529</v>
      </c>
      <c r="K168" s="225"/>
      <c r="L168" s="226"/>
      <c r="M168" s="227" t="s">
        <v>1</v>
      </c>
      <c r="N168" s="228" t="s">
        <v>45</v>
      </c>
      <c r="O168" s="216">
        <v>0</v>
      </c>
      <c r="P168" s="216">
        <f>O168*H168</f>
        <v>0</v>
      </c>
      <c r="Q168" s="216">
        <v>0.0035000000000000001</v>
      </c>
      <c r="R168" s="216">
        <f>Q168*H168</f>
        <v>0.0035000000000000001</v>
      </c>
      <c r="S168" s="216">
        <v>0</v>
      </c>
      <c r="T168" s="217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8" t="s">
        <v>160</v>
      </c>
      <c r="AT168" s="218" t="s">
        <v>189</v>
      </c>
      <c r="AU168" s="218" t="s">
        <v>90</v>
      </c>
      <c r="AY168" s="14" t="s">
        <v>126</v>
      </c>
      <c r="BE168" s="219">
        <f>IF(N168="základní",J168,0)</f>
        <v>529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88</v>
      </c>
      <c r="BK168" s="219">
        <f>ROUND(I168*H168,2)</f>
        <v>529</v>
      </c>
      <c r="BL168" s="14" t="s">
        <v>132</v>
      </c>
      <c r="BM168" s="218" t="s">
        <v>302</v>
      </c>
    </row>
    <row r="169" s="2" customFormat="1" ht="16.5" customHeight="1">
      <c r="A169" s="29"/>
      <c r="B169" s="30"/>
      <c r="C169" s="208" t="s">
        <v>303</v>
      </c>
      <c r="D169" s="208" t="s">
        <v>128</v>
      </c>
      <c r="E169" s="209" t="s">
        <v>304</v>
      </c>
      <c r="F169" s="210" t="s">
        <v>305</v>
      </c>
      <c r="G169" s="211" t="s">
        <v>214</v>
      </c>
      <c r="H169" s="212">
        <v>1</v>
      </c>
      <c r="I169" s="212">
        <v>1068</v>
      </c>
      <c r="J169" s="212">
        <f>ROUND(I169*H169,2)</f>
        <v>1068</v>
      </c>
      <c r="K169" s="213"/>
      <c r="L169" s="35"/>
      <c r="M169" s="214" t="s">
        <v>1</v>
      </c>
      <c r="N169" s="215" t="s">
        <v>45</v>
      </c>
      <c r="O169" s="216">
        <v>0</v>
      </c>
      <c r="P169" s="216">
        <f>O169*H169</f>
        <v>0</v>
      </c>
      <c r="Q169" s="216">
        <v>0.00034000000000000002</v>
      </c>
      <c r="R169" s="216">
        <f>Q169*H169</f>
        <v>0.00034000000000000002</v>
      </c>
      <c r="S169" s="216">
        <v>0</v>
      </c>
      <c r="T169" s="21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8" t="s">
        <v>132</v>
      </c>
      <c r="AT169" s="218" t="s">
        <v>128</v>
      </c>
      <c r="AU169" s="218" t="s">
        <v>90</v>
      </c>
      <c r="AY169" s="14" t="s">
        <v>126</v>
      </c>
      <c r="BE169" s="219">
        <f>IF(N169="základní",J169,0)</f>
        <v>1068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4" t="s">
        <v>88</v>
      </c>
      <c r="BK169" s="219">
        <f>ROUND(I169*H169,2)</f>
        <v>1068</v>
      </c>
      <c r="BL169" s="14" t="s">
        <v>132</v>
      </c>
      <c r="BM169" s="218" t="s">
        <v>306</v>
      </c>
    </row>
    <row r="170" s="2" customFormat="1" ht="33" customHeight="1">
      <c r="A170" s="29"/>
      <c r="B170" s="30"/>
      <c r="C170" s="220" t="s">
        <v>307</v>
      </c>
      <c r="D170" s="220" t="s">
        <v>189</v>
      </c>
      <c r="E170" s="221" t="s">
        <v>308</v>
      </c>
      <c r="F170" s="222" t="s">
        <v>309</v>
      </c>
      <c r="G170" s="223" t="s">
        <v>214</v>
      </c>
      <c r="H170" s="224">
        <v>1</v>
      </c>
      <c r="I170" s="224">
        <v>6394.5799999999999</v>
      </c>
      <c r="J170" s="224">
        <f>ROUND(I170*H170,2)</f>
        <v>6394.5799999999999</v>
      </c>
      <c r="K170" s="225"/>
      <c r="L170" s="226"/>
      <c r="M170" s="227" t="s">
        <v>1</v>
      </c>
      <c r="N170" s="228" t="s">
        <v>45</v>
      </c>
      <c r="O170" s="216">
        <v>0</v>
      </c>
      <c r="P170" s="216">
        <f>O170*H170</f>
        <v>0</v>
      </c>
      <c r="Q170" s="216">
        <v>0.048000000000000001</v>
      </c>
      <c r="R170" s="216">
        <f>Q170*H170</f>
        <v>0.048000000000000001</v>
      </c>
      <c r="S170" s="216">
        <v>0</v>
      </c>
      <c r="T170" s="217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8" t="s">
        <v>160</v>
      </c>
      <c r="AT170" s="218" t="s">
        <v>189</v>
      </c>
      <c r="AU170" s="218" t="s">
        <v>90</v>
      </c>
      <c r="AY170" s="14" t="s">
        <v>126</v>
      </c>
      <c r="BE170" s="219">
        <f>IF(N170="základní",J170,0)</f>
        <v>6394.5799999999999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88</v>
      </c>
      <c r="BK170" s="219">
        <f>ROUND(I170*H170,2)</f>
        <v>6394.5799999999999</v>
      </c>
      <c r="BL170" s="14" t="s">
        <v>132</v>
      </c>
      <c r="BM170" s="218" t="s">
        <v>310</v>
      </c>
    </row>
    <row r="171" s="2" customFormat="1" ht="21.75" customHeight="1">
      <c r="A171" s="29"/>
      <c r="B171" s="30"/>
      <c r="C171" s="208" t="s">
        <v>311</v>
      </c>
      <c r="D171" s="208" t="s">
        <v>128</v>
      </c>
      <c r="E171" s="209" t="s">
        <v>312</v>
      </c>
      <c r="F171" s="210" t="s">
        <v>313</v>
      </c>
      <c r="G171" s="211" t="s">
        <v>141</v>
      </c>
      <c r="H171" s="212">
        <v>198.5</v>
      </c>
      <c r="I171" s="212">
        <v>24.300000000000001</v>
      </c>
      <c r="J171" s="212">
        <f>ROUND(I171*H171,2)</f>
        <v>4823.5500000000002</v>
      </c>
      <c r="K171" s="213"/>
      <c r="L171" s="35"/>
      <c r="M171" s="214" t="s">
        <v>1</v>
      </c>
      <c r="N171" s="215" t="s">
        <v>45</v>
      </c>
      <c r="O171" s="216">
        <v>0</v>
      </c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8" t="s">
        <v>132</v>
      </c>
      <c r="AT171" s="218" t="s">
        <v>128</v>
      </c>
      <c r="AU171" s="218" t="s">
        <v>90</v>
      </c>
      <c r="AY171" s="14" t="s">
        <v>126</v>
      </c>
      <c r="BE171" s="219">
        <f>IF(N171="základní",J171,0)</f>
        <v>4823.5500000000002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4" t="s">
        <v>88</v>
      </c>
      <c r="BK171" s="219">
        <f>ROUND(I171*H171,2)</f>
        <v>4823.5500000000002</v>
      </c>
      <c r="BL171" s="14" t="s">
        <v>132</v>
      </c>
      <c r="BM171" s="218" t="s">
        <v>314</v>
      </c>
    </row>
    <row r="172" s="2" customFormat="1" ht="21.75" customHeight="1">
      <c r="A172" s="29"/>
      <c r="B172" s="30"/>
      <c r="C172" s="208" t="s">
        <v>315</v>
      </c>
      <c r="D172" s="208" t="s">
        <v>128</v>
      </c>
      <c r="E172" s="209" t="s">
        <v>316</v>
      </c>
      <c r="F172" s="210" t="s">
        <v>317</v>
      </c>
      <c r="G172" s="211" t="s">
        <v>141</v>
      </c>
      <c r="H172" s="212">
        <v>240.5</v>
      </c>
      <c r="I172" s="212">
        <v>26.16</v>
      </c>
      <c r="J172" s="212">
        <f>ROUND(I172*H172,2)</f>
        <v>6291.4799999999996</v>
      </c>
      <c r="K172" s="213"/>
      <c r="L172" s="35"/>
      <c r="M172" s="214" t="s">
        <v>1</v>
      </c>
      <c r="N172" s="215" t="s">
        <v>45</v>
      </c>
      <c r="O172" s="216">
        <v>0</v>
      </c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8" t="s">
        <v>132</v>
      </c>
      <c r="AT172" s="218" t="s">
        <v>128</v>
      </c>
      <c r="AU172" s="218" t="s">
        <v>90</v>
      </c>
      <c r="AY172" s="14" t="s">
        <v>126</v>
      </c>
      <c r="BE172" s="219">
        <f>IF(N172="základní",J172,0)</f>
        <v>6291.4799999999996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4" t="s">
        <v>88</v>
      </c>
      <c r="BK172" s="219">
        <f>ROUND(I172*H172,2)</f>
        <v>6291.4799999999996</v>
      </c>
      <c r="BL172" s="14" t="s">
        <v>132</v>
      </c>
      <c r="BM172" s="218" t="s">
        <v>318</v>
      </c>
    </row>
    <row r="173" s="2" customFormat="1" ht="16.5" customHeight="1">
      <c r="A173" s="29"/>
      <c r="B173" s="30"/>
      <c r="C173" s="208" t="s">
        <v>319</v>
      </c>
      <c r="D173" s="208" t="s">
        <v>128</v>
      </c>
      <c r="E173" s="209" t="s">
        <v>320</v>
      </c>
      <c r="F173" s="210" t="s">
        <v>321</v>
      </c>
      <c r="G173" s="211" t="s">
        <v>214</v>
      </c>
      <c r="H173" s="212">
        <v>19</v>
      </c>
      <c r="I173" s="212">
        <v>434</v>
      </c>
      <c r="J173" s="212">
        <f>ROUND(I173*H173,2)</f>
        <v>8246</v>
      </c>
      <c r="K173" s="213"/>
      <c r="L173" s="35"/>
      <c r="M173" s="214" t="s">
        <v>1</v>
      </c>
      <c r="N173" s="215" t="s">
        <v>45</v>
      </c>
      <c r="O173" s="216">
        <v>0</v>
      </c>
      <c r="P173" s="216">
        <f>O173*H173</f>
        <v>0</v>
      </c>
      <c r="Q173" s="216">
        <v>0.12303</v>
      </c>
      <c r="R173" s="216">
        <f>Q173*H173</f>
        <v>2.3375699999999999</v>
      </c>
      <c r="S173" s="216">
        <v>0</v>
      </c>
      <c r="T173" s="217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8" t="s">
        <v>132</v>
      </c>
      <c r="AT173" s="218" t="s">
        <v>128</v>
      </c>
      <c r="AU173" s="218" t="s">
        <v>90</v>
      </c>
      <c r="AY173" s="14" t="s">
        <v>126</v>
      </c>
      <c r="BE173" s="219">
        <f>IF(N173="základní",J173,0)</f>
        <v>8246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4" t="s">
        <v>88</v>
      </c>
      <c r="BK173" s="219">
        <f>ROUND(I173*H173,2)</f>
        <v>8246</v>
      </c>
      <c r="BL173" s="14" t="s">
        <v>132</v>
      </c>
      <c r="BM173" s="218" t="s">
        <v>322</v>
      </c>
    </row>
    <row r="174" s="2" customFormat="1" ht="16.5" customHeight="1">
      <c r="A174" s="29"/>
      <c r="B174" s="30"/>
      <c r="C174" s="220" t="s">
        <v>323</v>
      </c>
      <c r="D174" s="220" t="s">
        <v>189</v>
      </c>
      <c r="E174" s="221" t="s">
        <v>324</v>
      </c>
      <c r="F174" s="222" t="s">
        <v>325</v>
      </c>
      <c r="G174" s="223" t="s">
        <v>214</v>
      </c>
      <c r="H174" s="224">
        <v>18</v>
      </c>
      <c r="I174" s="224">
        <v>697</v>
      </c>
      <c r="J174" s="224">
        <f>ROUND(I174*H174,2)</f>
        <v>12546</v>
      </c>
      <c r="K174" s="225"/>
      <c r="L174" s="226"/>
      <c r="M174" s="227" t="s">
        <v>1</v>
      </c>
      <c r="N174" s="228" t="s">
        <v>45</v>
      </c>
      <c r="O174" s="216">
        <v>0</v>
      </c>
      <c r="P174" s="216">
        <f>O174*H174</f>
        <v>0</v>
      </c>
      <c r="Q174" s="216">
        <v>0.0035000000000000001</v>
      </c>
      <c r="R174" s="216">
        <f>Q174*H174</f>
        <v>0.063</v>
      </c>
      <c r="S174" s="216">
        <v>0</v>
      </c>
      <c r="T174" s="217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8" t="s">
        <v>160</v>
      </c>
      <c r="AT174" s="218" t="s">
        <v>189</v>
      </c>
      <c r="AU174" s="218" t="s">
        <v>90</v>
      </c>
      <c r="AY174" s="14" t="s">
        <v>126</v>
      </c>
      <c r="BE174" s="219">
        <f>IF(N174="základní",J174,0)</f>
        <v>12546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4" t="s">
        <v>88</v>
      </c>
      <c r="BK174" s="219">
        <f>ROUND(I174*H174,2)</f>
        <v>12546</v>
      </c>
      <c r="BL174" s="14" t="s">
        <v>132</v>
      </c>
      <c r="BM174" s="218" t="s">
        <v>326</v>
      </c>
    </row>
    <row r="175" s="2" customFormat="1" ht="21.75" customHeight="1">
      <c r="A175" s="29"/>
      <c r="B175" s="30"/>
      <c r="C175" s="220" t="s">
        <v>327</v>
      </c>
      <c r="D175" s="220" t="s">
        <v>189</v>
      </c>
      <c r="E175" s="221" t="s">
        <v>328</v>
      </c>
      <c r="F175" s="222" t="s">
        <v>329</v>
      </c>
      <c r="G175" s="223" t="s">
        <v>214</v>
      </c>
      <c r="H175" s="224">
        <v>19</v>
      </c>
      <c r="I175" s="224">
        <v>803</v>
      </c>
      <c r="J175" s="224">
        <f>ROUND(I175*H175,2)</f>
        <v>15257</v>
      </c>
      <c r="K175" s="225"/>
      <c r="L175" s="226"/>
      <c r="M175" s="227" t="s">
        <v>1</v>
      </c>
      <c r="N175" s="228" t="s">
        <v>45</v>
      </c>
      <c r="O175" s="216">
        <v>0</v>
      </c>
      <c r="P175" s="216">
        <f>O175*H175</f>
        <v>0</v>
      </c>
      <c r="Q175" s="216">
        <v>0.013299999999999999</v>
      </c>
      <c r="R175" s="216">
        <f>Q175*H175</f>
        <v>0.25269999999999998</v>
      </c>
      <c r="S175" s="216">
        <v>0</v>
      </c>
      <c r="T175" s="217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8" t="s">
        <v>160</v>
      </c>
      <c r="AT175" s="218" t="s">
        <v>189</v>
      </c>
      <c r="AU175" s="218" t="s">
        <v>90</v>
      </c>
      <c r="AY175" s="14" t="s">
        <v>126</v>
      </c>
      <c r="BE175" s="219">
        <f>IF(N175="základní",J175,0)</f>
        <v>15257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4" t="s">
        <v>88</v>
      </c>
      <c r="BK175" s="219">
        <f>ROUND(I175*H175,2)</f>
        <v>15257</v>
      </c>
      <c r="BL175" s="14" t="s">
        <v>132</v>
      </c>
      <c r="BM175" s="218" t="s">
        <v>330</v>
      </c>
    </row>
    <row r="176" s="2" customFormat="1" ht="21.75" customHeight="1">
      <c r="A176" s="29"/>
      <c r="B176" s="30"/>
      <c r="C176" s="220" t="s">
        <v>331</v>
      </c>
      <c r="D176" s="220" t="s">
        <v>189</v>
      </c>
      <c r="E176" s="221" t="s">
        <v>332</v>
      </c>
      <c r="F176" s="222" t="s">
        <v>333</v>
      </c>
      <c r="G176" s="223" t="s">
        <v>214</v>
      </c>
      <c r="H176" s="224">
        <v>19</v>
      </c>
      <c r="I176" s="224">
        <v>67.200000000000003</v>
      </c>
      <c r="J176" s="224">
        <f>ROUND(I176*H176,2)</f>
        <v>1276.8</v>
      </c>
      <c r="K176" s="225"/>
      <c r="L176" s="226"/>
      <c r="M176" s="227" t="s">
        <v>1</v>
      </c>
      <c r="N176" s="228" t="s">
        <v>45</v>
      </c>
      <c r="O176" s="216">
        <v>0</v>
      </c>
      <c r="P176" s="216">
        <f>O176*H176</f>
        <v>0</v>
      </c>
      <c r="Q176" s="216">
        <v>0.00089999999999999998</v>
      </c>
      <c r="R176" s="216">
        <f>Q176*H176</f>
        <v>0.017100000000000001</v>
      </c>
      <c r="S176" s="216">
        <v>0</v>
      </c>
      <c r="T176" s="217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8" t="s">
        <v>160</v>
      </c>
      <c r="AT176" s="218" t="s">
        <v>189</v>
      </c>
      <c r="AU176" s="218" t="s">
        <v>90</v>
      </c>
      <c r="AY176" s="14" t="s">
        <v>126</v>
      </c>
      <c r="BE176" s="219">
        <f>IF(N176="základní",J176,0)</f>
        <v>1276.8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88</v>
      </c>
      <c r="BK176" s="219">
        <f>ROUND(I176*H176,2)</f>
        <v>1276.8</v>
      </c>
      <c r="BL176" s="14" t="s">
        <v>132</v>
      </c>
      <c r="BM176" s="218" t="s">
        <v>334</v>
      </c>
    </row>
    <row r="177" s="2" customFormat="1" ht="16.5" customHeight="1">
      <c r="A177" s="29"/>
      <c r="B177" s="30"/>
      <c r="C177" s="208" t="s">
        <v>335</v>
      </c>
      <c r="D177" s="208" t="s">
        <v>128</v>
      </c>
      <c r="E177" s="209" t="s">
        <v>336</v>
      </c>
      <c r="F177" s="210" t="s">
        <v>337</v>
      </c>
      <c r="G177" s="211" t="s">
        <v>214</v>
      </c>
      <c r="H177" s="212">
        <v>1</v>
      </c>
      <c r="I177" s="212">
        <v>835</v>
      </c>
      <c r="J177" s="212">
        <f>ROUND(I177*H177,2)</f>
        <v>835</v>
      </c>
      <c r="K177" s="213"/>
      <c r="L177" s="35"/>
      <c r="M177" s="214" t="s">
        <v>1</v>
      </c>
      <c r="N177" s="215" t="s">
        <v>45</v>
      </c>
      <c r="O177" s="216">
        <v>0</v>
      </c>
      <c r="P177" s="216">
        <f>O177*H177</f>
        <v>0</v>
      </c>
      <c r="Q177" s="216">
        <v>0.32906000000000002</v>
      </c>
      <c r="R177" s="216">
        <f>Q177*H177</f>
        <v>0.32906000000000002</v>
      </c>
      <c r="S177" s="216">
        <v>0</v>
      </c>
      <c r="T177" s="217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8" t="s">
        <v>132</v>
      </c>
      <c r="AT177" s="218" t="s">
        <v>128</v>
      </c>
      <c r="AU177" s="218" t="s">
        <v>90</v>
      </c>
      <c r="AY177" s="14" t="s">
        <v>126</v>
      </c>
      <c r="BE177" s="219">
        <f>IF(N177="základní",J177,0)</f>
        <v>835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4" t="s">
        <v>88</v>
      </c>
      <c r="BK177" s="219">
        <f>ROUND(I177*H177,2)</f>
        <v>835</v>
      </c>
      <c r="BL177" s="14" t="s">
        <v>132</v>
      </c>
      <c r="BM177" s="218" t="s">
        <v>338</v>
      </c>
    </row>
    <row r="178" s="2" customFormat="1" ht="16.5" customHeight="1">
      <c r="A178" s="29"/>
      <c r="B178" s="30"/>
      <c r="C178" s="220" t="s">
        <v>339</v>
      </c>
      <c r="D178" s="220" t="s">
        <v>189</v>
      </c>
      <c r="E178" s="221" t="s">
        <v>340</v>
      </c>
      <c r="F178" s="222" t="s">
        <v>341</v>
      </c>
      <c r="G178" s="223" t="s">
        <v>214</v>
      </c>
      <c r="H178" s="224">
        <v>1</v>
      </c>
      <c r="I178" s="224">
        <v>1634.1500000000001</v>
      </c>
      <c r="J178" s="224">
        <f>ROUND(I178*H178,2)</f>
        <v>1634.1500000000001</v>
      </c>
      <c r="K178" s="225"/>
      <c r="L178" s="226"/>
      <c r="M178" s="227" t="s">
        <v>1</v>
      </c>
      <c r="N178" s="228" t="s">
        <v>45</v>
      </c>
      <c r="O178" s="216">
        <v>0</v>
      </c>
      <c r="P178" s="216">
        <f>O178*H178</f>
        <v>0</v>
      </c>
      <c r="Q178" s="216">
        <v>0.029499999999999998</v>
      </c>
      <c r="R178" s="216">
        <f>Q178*H178</f>
        <v>0.029499999999999998</v>
      </c>
      <c r="S178" s="216">
        <v>0</v>
      </c>
      <c r="T178" s="217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8" t="s">
        <v>160</v>
      </c>
      <c r="AT178" s="218" t="s">
        <v>189</v>
      </c>
      <c r="AU178" s="218" t="s">
        <v>90</v>
      </c>
      <c r="AY178" s="14" t="s">
        <v>126</v>
      </c>
      <c r="BE178" s="219">
        <f>IF(N178="základní",J178,0)</f>
        <v>1634.1500000000001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88</v>
      </c>
      <c r="BK178" s="219">
        <f>ROUND(I178*H178,2)</f>
        <v>1634.1500000000001</v>
      </c>
      <c r="BL178" s="14" t="s">
        <v>132</v>
      </c>
      <c r="BM178" s="218" t="s">
        <v>342</v>
      </c>
    </row>
    <row r="179" s="2" customFormat="1" ht="21.75" customHeight="1">
      <c r="A179" s="29"/>
      <c r="B179" s="30"/>
      <c r="C179" s="220" t="s">
        <v>343</v>
      </c>
      <c r="D179" s="220" t="s">
        <v>189</v>
      </c>
      <c r="E179" s="221" t="s">
        <v>344</v>
      </c>
      <c r="F179" s="222" t="s">
        <v>345</v>
      </c>
      <c r="G179" s="223" t="s">
        <v>214</v>
      </c>
      <c r="H179" s="224">
        <v>1</v>
      </c>
      <c r="I179" s="224">
        <v>148</v>
      </c>
      <c r="J179" s="224">
        <f>ROUND(I179*H179,2)</f>
        <v>148</v>
      </c>
      <c r="K179" s="225"/>
      <c r="L179" s="226"/>
      <c r="M179" s="227" t="s">
        <v>1</v>
      </c>
      <c r="N179" s="228" t="s">
        <v>45</v>
      </c>
      <c r="O179" s="216">
        <v>0</v>
      </c>
      <c r="P179" s="216">
        <f>O179*H179</f>
        <v>0</v>
      </c>
      <c r="Q179" s="216">
        <v>0.0019</v>
      </c>
      <c r="R179" s="216">
        <f>Q179*H179</f>
        <v>0.0019</v>
      </c>
      <c r="S179" s="216">
        <v>0</v>
      </c>
      <c r="T179" s="217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8" t="s">
        <v>160</v>
      </c>
      <c r="AT179" s="218" t="s">
        <v>189</v>
      </c>
      <c r="AU179" s="218" t="s">
        <v>90</v>
      </c>
      <c r="AY179" s="14" t="s">
        <v>126</v>
      </c>
      <c r="BE179" s="219">
        <f>IF(N179="základní",J179,0)</f>
        <v>148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4" t="s">
        <v>88</v>
      </c>
      <c r="BK179" s="219">
        <f>ROUND(I179*H179,2)</f>
        <v>148</v>
      </c>
      <c r="BL179" s="14" t="s">
        <v>132</v>
      </c>
      <c r="BM179" s="218" t="s">
        <v>346</v>
      </c>
    </row>
    <row r="180" s="2" customFormat="1" ht="16.5" customHeight="1">
      <c r="A180" s="29"/>
      <c r="B180" s="30"/>
      <c r="C180" s="208" t="s">
        <v>347</v>
      </c>
      <c r="D180" s="208" t="s">
        <v>128</v>
      </c>
      <c r="E180" s="209" t="s">
        <v>348</v>
      </c>
      <c r="F180" s="210" t="s">
        <v>349</v>
      </c>
      <c r="G180" s="211" t="s">
        <v>214</v>
      </c>
      <c r="H180" s="212">
        <v>2</v>
      </c>
      <c r="I180" s="212">
        <v>350</v>
      </c>
      <c r="J180" s="212">
        <f>ROUND(I180*H180,2)</f>
        <v>700</v>
      </c>
      <c r="K180" s="213"/>
      <c r="L180" s="35"/>
      <c r="M180" s="214" t="s">
        <v>1</v>
      </c>
      <c r="N180" s="215" t="s">
        <v>45</v>
      </c>
      <c r="O180" s="216">
        <v>0</v>
      </c>
      <c r="P180" s="216">
        <f>O180*H180</f>
        <v>0</v>
      </c>
      <c r="Q180" s="216">
        <v>0.00011</v>
      </c>
      <c r="R180" s="216">
        <f>Q180*H180</f>
        <v>0.00022000000000000001</v>
      </c>
      <c r="S180" s="216">
        <v>0</v>
      </c>
      <c r="T180" s="217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8" t="s">
        <v>132</v>
      </c>
      <c r="AT180" s="218" t="s">
        <v>128</v>
      </c>
      <c r="AU180" s="218" t="s">
        <v>90</v>
      </c>
      <c r="AY180" s="14" t="s">
        <v>126</v>
      </c>
      <c r="BE180" s="219">
        <f>IF(N180="základní",J180,0)</f>
        <v>700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4" t="s">
        <v>88</v>
      </c>
      <c r="BK180" s="219">
        <f>ROUND(I180*H180,2)</f>
        <v>700</v>
      </c>
      <c r="BL180" s="14" t="s">
        <v>132</v>
      </c>
      <c r="BM180" s="218" t="s">
        <v>350</v>
      </c>
    </row>
    <row r="181" s="2" customFormat="1" ht="21.75" customHeight="1">
      <c r="A181" s="29"/>
      <c r="B181" s="30"/>
      <c r="C181" s="208" t="s">
        <v>351</v>
      </c>
      <c r="D181" s="208" t="s">
        <v>128</v>
      </c>
      <c r="E181" s="209" t="s">
        <v>352</v>
      </c>
      <c r="F181" s="210" t="s">
        <v>353</v>
      </c>
      <c r="G181" s="211" t="s">
        <v>141</v>
      </c>
      <c r="H181" s="212">
        <v>248.5</v>
      </c>
      <c r="I181" s="212">
        <v>18</v>
      </c>
      <c r="J181" s="212">
        <f>ROUND(I181*H181,2)</f>
        <v>4473</v>
      </c>
      <c r="K181" s="213"/>
      <c r="L181" s="35"/>
      <c r="M181" s="214" t="s">
        <v>1</v>
      </c>
      <c r="N181" s="215" t="s">
        <v>45</v>
      </c>
      <c r="O181" s="216">
        <v>0</v>
      </c>
      <c r="P181" s="216">
        <f>O181*H181</f>
        <v>0</v>
      </c>
      <c r="Q181" s="216">
        <v>0.00019000000000000001</v>
      </c>
      <c r="R181" s="216">
        <f>Q181*H181</f>
        <v>0.047215</v>
      </c>
      <c r="S181" s="216">
        <v>0</v>
      </c>
      <c r="T181" s="21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8" t="s">
        <v>132</v>
      </c>
      <c r="AT181" s="218" t="s">
        <v>128</v>
      </c>
      <c r="AU181" s="218" t="s">
        <v>90</v>
      </c>
      <c r="AY181" s="14" t="s">
        <v>126</v>
      </c>
      <c r="BE181" s="219">
        <f>IF(N181="základní",J181,0)</f>
        <v>4473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4" t="s">
        <v>88</v>
      </c>
      <c r="BK181" s="219">
        <f>ROUND(I181*H181,2)</f>
        <v>4473</v>
      </c>
      <c r="BL181" s="14" t="s">
        <v>132</v>
      </c>
      <c r="BM181" s="218" t="s">
        <v>354</v>
      </c>
    </row>
    <row r="182" s="2" customFormat="1" ht="16.5" customHeight="1">
      <c r="A182" s="29"/>
      <c r="B182" s="30"/>
      <c r="C182" s="208" t="s">
        <v>355</v>
      </c>
      <c r="D182" s="208" t="s">
        <v>128</v>
      </c>
      <c r="E182" s="209" t="s">
        <v>356</v>
      </c>
      <c r="F182" s="210" t="s">
        <v>357</v>
      </c>
      <c r="G182" s="211" t="s">
        <v>141</v>
      </c>
      <c r="H182" s="212">
        <v>248.5</v>
      </c>
      <c r="I182" s="212">
        <v>10</v>
      </c>
      <c r="J182" s="212">
        <f>ROUND(I182*H182,2)</f>
        <v>2485</v>
      </c>
      <c r="K182" s="213"/>
      <c r="L182" s="35"/>
      <c r="M182" s="214" t="s">
        <v>1</v>
      </c>
      <c r="N182" s="215" t="s">
        <v>45</v>
      </c>
      <c r="O182" s="216">
        <v>0</v>
      </c>
      <c r="P182" s="216">
        <f>O182*H182</f>
        <v>0</v>
      </c>
      <c r="Q182" s="216">
        <v>9.0000000000000006E-05</v>
      </c>
      <c r="R182" s="216">
        <f>Q182*H182</f>
        <v>0.022365000000000003</v>
      </c>
      <c r="S182" s="216">
        <v>0</v>
      </c>
      <c r="T182" s="217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8" t="s">
        <v>132</v>
      </c>
      <c r="AT182" s="218" t="s">
        <v>128</v>
      </c>
      <c r="AU182" s="218" t="s">
        <v>90</v>
      </c>
      <c r="AY182" s="14" t="s">
        <v>126</v>
      </c>
      <c r="BE182" s="219">
        <f>IF(N182="základní",J182,0)</f>
        <v>2485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4" t="s">
        <v>88</v>
      </c>
      <c r="BK182" s="219">
        <f>ROUND(I182*H182,2)</f>
        <v>2485</v>
      </c>
      <c r="BL182" s="14" t="s">
        <v>132</v>
      </c>
      <c r="BM182" s="218" t="s">
        <v>358</v>
      </c>
    </row>
    <row r="183" s="12" customFormat="1" ht="20.88" customHeight="1">
      <c r="A183" s="12"/>
      <c r="B183" s="193"/>
      <c r="C183" s="194"/>
      <c r="D183" s="195" t="s">
        <v>79</v>
      </c>
      <c r="E183" s="206" t="s">
        <v>359</v>
      </c>
      <c r="F183" s="206" t="s">
        <v>360</v>
      </c>
      <c r="G183" s="194"/>
      <c r="H183" s="194"/>
      <c r="I183" s="194"/>
      <c r="J183" s="207">
        <f>BK183</f>
        <v>42433.18</v>
      </c>
      <c r="K183" s="194"/>
      <c r="L183" s="198"/>
      <c r="M183" s="199"/>
      <c r="N183" s="200"/>
      <c r="O183" s="200"/>
      <c r="P183" s="201">
        <f>P184</f>
        <v>0</v>
      </c>
      <c r="Q183" s="200"/>
      <c r="R183" s="201">
        <f>R184</f>
        <v>0</v>
      </c>
      <c r="S183" s="200"/>
      <c r="T183" s="202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88</v>
      </c>
      <c r="AT183" s="204" t="s">
        <v>79</v>
      </c>
      <c r="AU183" s="204" t="s">
        <v>90</v>
      </c>
      <c r="AY183" s="203" t="s">
        <v>126</v>
      </c>
      <c r="BK183" s="205">
        <f>BK184</f>
        <v>42433.18</v>
      </c>
    </row>
    <row r="184" s="2" customFormat="1" ht="21.75" customHeight="1">
      <c r="A184" s="29"/>
      <c r="B184" s="30"/>
      <c r="C184" s="208" t="s">
        <v>361</v>
      </c>
      <c r="D184" s="208" t="s">
        <v>128</v>
      </c>
      <c r="E184" s="209" t="s">
        <v>362</v>
      </c>
      <c r="F184" s="210" t="s">
        <v>363</v>
      </c>
      <c r="G184" s="211" t="s">
        <v>183</v>
      </c>
      <c r="H184" s="212">
        <v>112.02</v>
      </c>
      <c r="I184" s="212">
        <v>378.80000000000001</v>
      </c>
      <c r="J184" s="212">
        <f>ROUND(I184*H184,2)</f>
        <v>42433.18</v>
      </c>
      <c r="K184" s="213"/>
      <c r="L184" s="35"/>
      <c r="M184" s="214" t="s">
        <v>1</v>
      </c>
      <c r="N184" s="215" t="s">
        <v>45</v>
      </c>
      <c r="O184" s="216">
        <v>0</v>
      </c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8" t="s">
        <v>132</v>
      </c>
      <c r="AT184" s="218" t="s">
        <v>128</v>
      </c>
      <c r="AU184" s="218" t="s">
        <v>138</v>
      </c>
      <c r="AY184" s="14" t="s">
        <v>126</v>
      </c>
      <c r="BE184" s="219">
        <f>IF(N184="základní",J184,0)</f>
        <v>42433.18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88</v>
      </c>
      <c r="BK184" s="219">
        <f>ROUND(I184*H184,2)</f>
        <v>42433.18</v>
      </c>
      <c r="BL184" s="14" t="s">
        <v>132</v>
      </c>
      <c r="BM184" s="218" t="s">
        <v>364</v>
      </c>
    </row>
    <row r="185" s="12" customFormat="1" ht="20.88" customHeight="1">
      <c r="A185" s="12"/>
      <c r="B185" s="193"/>
      <c r="C185" s="194"/>
      <c r="D185" s="195" t="s">
        <v>79</v>
      </c>
      <c r="E185" s="206" t="s">
        <v>365</v>
      </c>
      <c r="F185" s="206" t="s">
        <v>366</v>
      </c>
      <c r="G185" s="194"/>
      <c r="H185" s="194"/>
      <c r="I185" s="194"/>
      <c r="J185" s="207">
        <f>BK185</f>
        <v>2428.4299999999998</v>
      </c>
      <c r="K185" s="194"/>
      <c r="L185" s="198"/>
      <c r="M185" s="199"/>
      <c r="N185" s="200"/>
      <c r="O185" s="200"/>
      <c r="P185" s="201">
        <f>SUM(P186:P187)</f>
        <v>0</v>
      </c>
      <c r="Q185" s="200"/>
      <c r="R185" s="201">
        <f>SUM(R186:R187)</f>
        <v>0</v>
      </c>
      <c r="S185" s="200"/>
      <c r="T185" s="202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3" t="s">
        <v>88</v>
      </c>
      <c r="AT185" s="204" t="s">
        <v>79</v>
      </c>
      <c r="AU185" s="204" t="s">
        <v>90</v>
      </c>
      <c r="AY185" s="203" t="s">
        <v>126</v>
      </c>
      <c r="BK185" s="205">
        <f>SUM(BK186:BK187)</f>
        <v>2428.4299999999998</v>
      </c>
    </row>
    <row r="186" s="2" customFormat="1" ht="21.75" customHeight="1">
      <c r="A186" s="29"/>
      <c r="B186" s="30"/>
      <c r="C186" s="208" t="s">
        <v>367</v>
      </c>
      <c r="D186" s="208" t="s">
        <v>128</v>
      </c>
      <c r="E186" s="209" t="s">
        <v>368</v>
      </c>
      <c r="F186" s="210" t="s">
        <v>369</v>
      </c>
      <c r="G186" s="211" t="s">
        <v>183</v>
      </c>
      <c r="H186" s="212">
        <v>10.58</v>
      </c>
      <c r="I186" s="212">
        <v>150.15000000000001</v>
      </c>
      <c r="J186" s="212">
        <f>ROUND(I186*H186,2)</f>
        <v>1588.5899999999999</v>
      </c>
      <c r="K186" s="213"/>
      <c r="L186" s="35"/>
      <c r="M186" s="214" t="s">
        <v>1</v>
      </c>
      <c r="N186" s="215" t="s">
        <v>45</v>
      </c>
      <c r="O186" s="216">
        <v>0</v>
      </c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8" t="s">
        <v>132</v>
      </c>
      <c r="AT186" s="218" t="s">
        <v>128</v>
      </c>
      <c r="AU186" s="218" t="s">
        <v>138</v>
      </c>
      <c r="AY186" s="14" t="s">
        <v>126</v>
      </c>
      <c r="BE186" s="219">
        <f>IF(N186="základní",J186,0)</f>
        <v>1588.5899999999999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88</v>
      </c>
      <c r="BK186" s="219">
        <f>ROUND(I186*H186,2)</f>
        <v>1588.5899999999999</v>
      </c>
      <c r="BL186" s="14" t="s">
        <v>132</v>
      </c>
      <c r="BM186" s="218" t="s">
        <v>370</v>
      </c>
    </row>
    <row r="187" s="2" customFormat="1" ht="21.75" customHeight="1">
      <c r="A187" s="29"/>
      <c r="B187" s="30"/>
      <c r="C187" s="208" t="s">
        <v>371</v>
      </c>
      <c r="D187" s="208" t="s">
        <v>128</v>
      </c>
      <c r="E187" s="209" t="s">
        <v>372</v>
      </c>
      <c r="F187" s="210" t="s">
        <v>373</v>
      </c>
      <c r="G187" s="211" t="s">
        <v>183</v>
      </c>
      <c r="H187" s="212">
        <v>63.479999999999997</v>
      </c>
      <c r="I187" s="212">
        <v>13.23</v>
      </c>
      <c r="J187" s="212">
        <f>ROUND(I187*H187,2)</f>
        <v>839.84000000000003</v>
      </c>
      <c r="K187" s="213"/>
      <c r="L187" s="35"/>
      <c r="M187" s="229" t="s">
        <v>1</v>
      </c>
      <c r="N187" s="230" t="s">
        <v>45</v>
      </c>
      <c r="O187" s="231">
        <v>0</v>
      </c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8" t="s">
        <v>132</v>
      </c>
      <c r="AT187" s="218" t="s">
        <v>128</v>
      </c>
      <c r="AU187" s="218" t="s">
        <v>138</v>
      </c>
      <c r="AY187" s="14" t="s">
        <v>126</v>
      </c>
      <c r="BE187" s="219">
        <f>IF(N187="základní",J187,0)</f>
        <v>839.84000000000003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4" t="s">
        <v>88</v>
      </c>
      <c r="BK187" s="219">
        <f>ROUND(I187*H187,2)</f>
        <v>839.84000000000003</v>
      </c>
      <c r="BL187" s="14" t="s">
        <v>132</v>
      </c>
      <c r="BM187" s="218" t="s">
        <v>374</v>
      </c>
    </row>
    <row r="188" s="2" customFormat="1" ht="6.96" customHeight="1">
      <c r="A188" s="29"/>
      <c r="B188" s="56"/>
      <c r="C188" s="57"/>
      <c r="D188" s="57"/>
      <c r="E188" s="57"/>
      <c r="F188" s="57"/>
      <c r="G188" s="57"/>
      <c r="H188" s="57"/>
      <c r="I188" s="57"/>
      <c r="J188" s="57"/>
      <c r="K188" s="57"/>
      <c r="L188" s="35"/>
      <c r="M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</row>
  </sheetData>
  <sheetProtection sheet="1" autoFilter="0" formatColumns="0" formatRows="0" objects="1" scenarios="1" spinCount="100000" saltValue="8g3BOi+2R/hDhYolgX7meYaaI0LWLDq5QegJTV5WO7C4/hdvKDVBVnGniHKVTmxtGCDPmx30YRd0/ymt5v+5IQ==" hashValue="PA+lxVelbjDqL2CcesLXMdVrLZY6GfuS+S0LU9LDcSs4wveVO6bCLRUNjGAc/s2dOvQZnq0bdWPOpoWX/dWofg==" algorithmName="SHA-512" password="CC35"/>
  <autoFilter ref="C121:K18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s="1" customFormat="1" ht="24.96" customHeight="1">
      <c r="B4" s="17"/>
      <c r="D4" s="128" t="s">
        <v>97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13</v>
      </c>
      <c r="L6" s="17"/>
    </row>
    <row r="7" s="1" customFormat="1" ht="23.25" customHeight="1">
      <c r="B7" s="17"/>
      <c r="E7" s="131" t="str">
        <f>'Rekapitulace stavby'!K6</f>
        <v>Kanalizace Staré Město - ul. Pode Břehy a U Chodníčku - PŘELOŽKY VŘ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98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375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15</v>
      </c>
      <c r="E11" s="29"/>
      <c r="F11" s="133" t="s">
        <v>16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18. 11. 2020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>45193665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>SmVaK Ostrava a.s.</v>
      </c>
      <c r="F18" s="133"/>
      <c r="G18" s="133"/>
      <c r="H18" s="133"/>
      <c r="I18" s="130" t="s">
        <v>26</v>
      </c>
      <c r="J18" s="133" t="str">
        <f>'Rekapitulace stavby'!AN14</f>
        <v>CZ45193665</v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32</v>
      </c>
      <c r="E20" s="29"/>
      <c r="F20" s="29"/>
      <c r="G20" s="29"/>
      <c r="H20" s="29"/>
      <c r="I20" s="130" t="s">
        <v>23</v>
      </c>
      <c r="J20" s="133" t="s">
        <v>33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">
        <v>34</v>
      </c>
      <c r="F21" s="29"/>
      <c r="G21" s="29"/>
      <c r="H21" s="29"/>
      <c r="I21" s="130" t="s">
        <v>26</v>
      </c>
      <c r="J21" s="133" t="s">
        <v>35</v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37</v>
      </c>
      <c r="E23" s="29"/>
      <c r="F23" s="29"/>
      <c r="G23" s="29"/>
      <c r="H23" s="29"/>
      <c r="I23" s="130" t="s">
        <v>23</v>
      </c>
      <c r="J23" s="133" t="s">
        <v>33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34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38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40</v>
      </c>
      <c r="E30" s="29"/>
      <c r="F30" s="29"/>
      <c r="G30" s="29"/>
      <c r="H30" s="29"/>
      <c r="I30" s="29"/>
      <c r="J30" s="141">
        <f>ROUND(J122, 2)</f>
        <v>89933.740000000005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42</v>
      </c>
      <c r="G32" s="29"/>
      <c r="H32" s="29"/>
      <c r="I32" s="142" t="s">
        <v>41</v>
      </c>
      <c r="J32" s="142" t="s">
        <v>43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44</v>
      </c>
      <c r="E33" s="130" t="s">
        <v>45</v>
      </c>
      <c r="F33" s="144">
        <f>ROUND((SUM(BE122:BE172)),  2)</f>
        <v>89933.740000000005</v>
      </c>
      <c r="G33" s="29"/>
      <c r="H33" s="29"/>
      <c r="I33" s="145">
        <v>0.20999999999999999</v>
      </c>
      <c r="J33" s="144">
        <f>ROUND(((SUM(BE122:BE172))*I33),  2)</f>
        <v>18886.09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46</v>
      </c>
      <c r="F34" s="144">
        <f>ROUND((SUM(BF122:BF172)),  2)</f>
        <v>0</v>
      </c>
      <c r="G34" s="29"/>
      <c r="H34" s="29"/>
      <c r="I34" s="145">
        <v>0.14999999999999999</v>
      </c>
      <c r="J34" s="144">
        <f>ROUND(((SUM(BF122:BF172))*I34),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47</v>
      </c>
      <c r="F35" s="144">
        <f>ROUND((SUM(BG122:BG172)),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48</v>
      </c>
      <c r="F36" s="144">
        <f>ROUND((SUM(BH122:BH172)),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49</v>
      </c>
      <c r="F37" s="144">
        <f>ROUND((SUM(BI122:BI172)),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108819.83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53</v>
      </c>
      <c r="E50" s="154"/>
      <c r="F50" s="154"/>
      <c r="G50" s="153" t="s">
        <v>54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55</v>
      </c>
      <c r="E61" s="156"/>
      <c r="F61" s="157" t="s">
        <v>56</v>
      </c>
      <c r="G61" s="155" t="s">
        <v>55</v>
      </c>
      <c r="H61" s="156"/>
      <c r="I61" s="156"/>
      <c r="J61" s="158" t="s">
        <v>56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57</v>
      </c>
      <c r="E65" s="159"/>
      <c r="F65" s="159"/>
      <c r="G65" s="153" t="s">
        <v>58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55</v>
      </c>
      <c r="E76" s="156"/>
      <c r="F76" s="157" t="s">
        <v>56</v>
      </c>
      <c r="G76" s="155" t="s">
        <v>55</v>
      </c>
      <c r="H76" s="156"/>
      <c r="I76" s="156"/>
      <c r="J76" s="158" t="s">
        <v>56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3.25" customHeight="1">
      <c r="A85" s="29"/>
      <c r="B85" s="30"/>
      <c r="C85" s="31"/>
      <c r="D85" s="31"/>
      <c r="E85" s="164" t="str">
        <f>E7</f>
        <v>Kanalizace Staré Město - ul. Pode Břehy a U Chodníčku - PŘELOŽKY VŘ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SO 02.2 - Přeložení vodovodního řadu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Staré Město</v>
      </c>
      <c r="G89" s="31"/>
      <c r="H89" s="31"/>
      <c r="I89" s="26" t="s">
        <v>20</v>
      </c>
      <c r="J89" s="69" t="str">
        <f>IF(J12="","",J12)</f>
        <v>18. 11. 2020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Obec Staré Město</v>
      </c>
      <c r="G91" s="31"/>
      <c r="H91" s="31"/>
      <c r="I91" s="26" t="s">
        <v>32</v>
      </c>
      <c r="J91" s="27" t="str">
        <f>E21</f>
        <v>Miloš Kopecký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>SmVaK Ostrava a.s.</v>
      </c>
      <c r="G92" s="31"/>
      <c r="H92" s="31"/>
      <c r="I92" s="26" t="s">
        <v>37</v>
      </c>
      <c r="J92" s="27" t="str">
        <f>E24</f>
        <v>Miloš Kopecký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101</v>
      </c>
      <c r="D94" s="166"/>
      <c r="E94" s="166"/>
      <c r="F94" s="166"/>
      <c r="G94" s="166"/>
      <c r="H94" s="166"/>
      <c r="I94" s="166"/>
      <c r="J94" s="167" t="s">
        <v>102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103</v>
      </c>
      <c r="D96" s="31"/>
      <c r="E96" s="31"/>
      <c r="F96" s="31"/>
      <c r="G96" s="31"/>
      <c r="H96" s="31"/>
      <c r="I96" s="31"/>
      <c r="J96" s="100">
        <f>J122</f>
        <v>89933.739999999991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hidden="1" s="9" customFormat="1" ht="24.96" customHeight="1">
      <c r="A97" s="9"/>
      <c r="B97" s="169"/>
      <c r="C97" s="170"/>
      <c r="D97" s="171" t="s">
        <v>105</v>
      </c>
      <c r="E97" s="172"/>
      <c r="F97" s="172"/>
      <c r="G97" s="172"/>
      <c r="H97" s="172"/>
      <c r="I97" s="172"/>
      <c r="J97" s="173">
        <f>J123</f>
        <v>89933.739999999991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106</v>
      </c>
      <c r="E98" s="178"/>
      <c r="F98" s="178"/>
      <c r="G98" s="178"/>
      <c r="H98" s="178"/>
      <c r="I98" s="178"/>
      <c r="J98" s="179">
        <f>J124</f>
        <v>51453.609999999993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107</v>
      </c>
      <c r="E99" s="178"/>
      <c r="F99" s="178"/>
      <c r="G99" s="178"/>
      <c r="H99" s="178"/>
      <c r="I99" s="178"/>
      <c r="J99" s="179">
        <f>J142</f>
        <v>1030.4400000000001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5"/>
      <c r="C100" s="176"/>
      <c r="D100" s="177" t="s">
        <v>108</v>
      </c>
      <c r="E100" s="178"/>
      <c r="F100" s="178"/>
      <c r="G100" s="178"/>
      <c r="H100" s="178"/>
      <c r="I100" s="178"/>
      <c r="J100" s="179">
        <f>J144</f>
        <v>37449.690000000002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75"/>
      <c r="C101" s="176"/>
      <c r="D101" s="177" t="s">
        <v>109</v>
      </c>
      <c r="E101" s="178"/>
      <c r="F101" s="178"/>
      <c r="G101" s="178"/>
      <c r="H101" s="178"/>
      <c r="I101" s="178"/>
      <c r="J101" s="179">
        <f>J168</f>
        <v>4200.8900000000003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75"/>
      <c r="C102" s="176"/>
      <c r="D102" s="177" t="s">
        <v>110</v>
      </c>
      <c r="E102" s="178"/>
      <c r="F102" s="178"/>
      <c r="G102" s="178"/>
      <c r="H102" s="178"/>
      <c r="I102" s="178"/>
      <c r="J102" s="179">
        <f>J170</f>
        <v>142.31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 s="2" customFormat="1" ht="6.96" customHeight="1">
      <c r="A104" s="29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/>
    <row r="106" hidden="1"/>
    <row r="107" hidden="1"/>
    <row r="108" s="2" customFormat="1" ht="6.96" customHeight="1">
      <c r="A108" s="29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111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3.25" customHeight="1">
      <c r="A112" s="29"/>
      <c r="B112" s="30"/>
      <c r="C112" s="31"/>
      <c r="D112" s="31"/>
      <c r="E112" s="164" t="str">
        <f>E7</f>
        <v>Kanalizace Staré Město - ul. Pode Břehy a U Chodníčku - PŘELOŽKY VŘ</v>
      </c>
      <c r="F112" s="26"/>
      <c r="G112" s="26"/>
      <c r="H112" s="26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98</v>
      </c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66" t="str">
        <f>E9</f>
        <v>SO 02.2 - Přeložení vodovodního řadu</v>
      </c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18</v>
      </c>
      <c r="D116" s="31"/>
      <c r="E116" s="31"/>
      <c r="F116" s="23" t="str">
        <f>F12</f>
        <v>Staré Město</v>
      </c>
      <c r="G116" s="31"/>
      <c r="H116" s="31"/>
      <c r="I116" s="26" t="s">
        <v>20</v>
      </c>
      <c r="J116" s="69" t="str">
        <f>IF(J12="","",J12)</f>
        <v>18. 11. 2020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22</v>
      </c>
      <c r="D118" s="31"/>
      <c r="E118" s="31"/>
      <c r="F118" s="23" t="str">
        <f>E15</f>
        <v>Obec Staré Město</v>
      </c>
      <c r="G118" s="31"/>
      <c r="H118" s="31"/>
      <c r="I118" s="26" t="s">
        <v>32</v>
      </c>
      <c r="J118" s="27" t="str">
        <f>E21</f>
        <v>Miloš Kopecký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28</v>
      </c>
      <c r="D119" s="31"/>
      <c r="E119" s="31"/>
      <c r="F119" s="23" t="str">
        <f>IF(E18="","",E18)</f>
        <v>SmVaK Ostrava a.s.</v>
      </c>
      <c r="G119" s="31"/>
      <c r="H119" s="31"/>
      <c r="I119" s="26" t="s">
        <v>37</v>
      </c>
      <c r="J119" s="27" t="str">
        <f>E24</f>
        <v>Miloš Kopecký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1" customFormat="1" ht="29.28" customHeight="1">
      <c r="A121" s="181"/>
      <c r="B121" s="182"/>
      <c r="C121" s="183" t="s">
        <v>112</v>
      </c>
      <c r="D121" s="184" t="s">
        <v>65</v>
      </c>
      <c r="E121" s="184" t="s">
        <v>61</v>
      </c>
      <c r="F121" s="184" t="s">
        <v>62</v>
      </c>
      <c r="G121" s="184" t="s">
        <v>113</v>
      </c>
      <c r="H121" s="184" t="s">
        <v>114</v>
      </c>
      <c r="I121" s="184" t="s">
        <v>115</v>
      </c>
      <c r="J121" s="185" t="s">
        <v>102</v>
      </c>
      <c r="K121" s="186" t="s">
        <v>116</v>
      </c>
      <c r="L121" s="187"/>
      <c r="M121" s="90" t="s">
        <v>1</v>
      </c>
      <c r="N121" s="91" t="s">
        <v>44</v>
      </c>
      <c r="O121" s="91" t="s">
        <v>117</v>
      </c>
      <c r="P121" s="91" t="s">
        <v>118</v>
      </c>
      <c r="Q121" s="91" t="s">
        <v>119</v>
      </c>
      <c r="R121" s="91" t="s">
        <v>120</v>
      </c>
      <c r="S121" s="91" t="s">
        <v>121</v>
      </c>
      <c r="T121" s="92" t="s">
        <v>122</v>
      </c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</row>
    <row r="122" s="2" customFormat="1" ht="22.8" customHeight="1">
      <c r="A122" s="29"/>
      <c r="B122" s="30"/>
      <c r="C122" s="97" t="s">
        <v>123</v>
      </c>
      <c r="D122" s="31"/>
      <c r="E122" s="31"/>
      <c r="F122" s="31"/>
      <c r="G122" s="31"/>
      <c r="H122" s="31"/>
      <c r="I122" s="31"/>
      <c r="J122" s="188">
        <f>BK122</f>
        <v>89933.739999999991</v>
      </c>
      <c r="K122" s="31"/>
      <c r="L122" s="35"/>
      <c r="M122" s="93"/>
      <c r="N122" s="189"/>
      <c r="O122" s="94"/>
      <c r="P122" s="190">
        <f>P123</f>
        <v>0</v>
      </c>
      <c r="Q122" s="94"/>
      <c r="R122" s="190">
        <f>R123</f>
        <v>11.089887599999999</v>
      </c>
      <c r="S122" s="94"/>
      <c r="T122" s="191">
        <f>T123</f>
        <v>0.62479999999999991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79</v>
      </c>
      <c r="AU122" s="14" t="s">
        <v>104</v>
      </c>
      <c r="BK122" s="192">
        <f>BK123</f>
        <v>89933.739999999991</v>
      </c>
    </row>
    <row r="123" s="12" customFormat="1" ht="25.92" customHeight="1">
      <c r="A123" s="12"/>
      <c r="B123" s="193"/>
      <c r="C123" s="194"/>
      <c r="D123" s="195" t="s">
        <v>79</v>
      </c>
      <c r="E123" s="196" t="s">
        <v>124</v>
      </c>
      <c r="F123" s="196" t="s">
        <v>125</v>
      </c>
      <c r="G123" s="194"/>
      <c r="H123" s="194"/>
      <c r="I123" s="194"/>
      <c r="J123" s="197">
        <f>BK123</f>
        <v>89933.739999999991</v>
      </c>
      <c r="K123" s="194"/>
      <c r="L123" s="198"/>
      <c r="M123" s="199"/>
      <c r="N123" s="200"/>
      <c r="O123" s="200"/>
      <c r="P123" s="201">
        <f>P124+P142+P144</f>
        <v>0</v>
      </c>
      <c r="Q123" s="200"/>
      <c r="R123" s="201">
        <f>R124+R142+R144</f>
        <v>11.089887599999999</v>
      </c>
      <c r="S123" s="200"/>
      <c r="T123" s="202">
        <f>T124+T142+T144</f>
        <v>0.62479999999999991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88</v>
      </c>
      <c r="AT123" s="204" t="s">
        <v>79</v>
      </c>
      <c r="AU123" s="204" t="s">
        <v>80</v>
      </c>
      <c r="AY123" s="203" t="s">
        <v>126</v>
      </c>
      <c r="BK123" s="205">
        <f>BK124+BK142+BK144</f>
        <v>89933.739999999991</v>
      </c>
    </row>
    <row r="124" s="12" customFormat="1" ht="22.8" customHeight="1">
      <c r="A124" s="12"/>
      <c r="B124" s="193"/>
      <c r="C124" s="194"/>
      <c r="D124" s="195" t="s">
        <v>79</v>
      </c>
      <c r="E124" s="206" t="s">
        <v>88</v>
      </c>
      <c r="F124" s="206" t="s">
        <v>127</v>
      </c>
      <c r="G124" s="194"/>
      <c r="H124" s="194"/>
      <c r="I124" s="194"/>
      <c r="J124" s="207">
        <f>BK124</f>
        <v>51453.609999999993</v>
      </c>
      <c r="K124" s="194"/>
      <c r="L124" s="198"/>
      <c r="M124" s="199"/>
      <c r="N124" s="200"/>
      <c r="O124" s="200"/>
      <c r="P124" s="201">
        <f>SUM(P125:P141)</f>
        <v>0</v>
      </c>
      <c r="Q124" s="200"/>
      <c r="R124" s="201">
        <f>SUM(R125:R141)</f>
        <v>10.886848199999999</v>
      </c>
      <c r="S124" s="200"/>
      <c r="T124" s="202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88</v>
      </c>
      <c r="AT124" s="204" t="s">
        <v>79</v>
      </c>
      <c r="AU124" s="204" t="s">
        <v>88</v>
      </c>
      <c r="AY124" s="203" t="s">
        <v>126</v>
      </c>
      <c r="BK124" s="205">
        <f>SUM(BK125:BK141)</f>
        <v>51453.609999999993</v>
      </c>
    </row>
    <row r="125" s="2" customFormat="1" ht="21.75" customHeight="1">
      <c r="A125" s="29"/>
      <c r="B125" s="30"/>
      <c r="C125" s="208" t="s">
        <v>88</v>
      </c>
      <c r="D125" s="208" t="s">
        <v>128</v>
      </c>
      <c r="E125" s="209" t="s">
        <v>129</v>
      </c>
      <c r="F125" s="210" t="s">
        <v>130</v>
      </c>
      <c r="G125" s="211" t="s">
        <v>131</v>
      </c>
      <c r="H125" s="212">
        <v>24</v>
      </c>
      <c r="I125" s="212">
        <v>36.450000000000003</v>
      </c>
      <c r="J125" s="212">
        <f>ROUND(I125*H125,2)</f>
        <v>874.79999999999995</v>
      </c>
      <c r="K125" s="213"/>
      <c r="L125" s="35"/>
      <c r="M125" s="214" t="s">
        <v>1</v>
      </c>
      <c r="N125" s="215" t="s">
        <v>45</v>
      </c>
      <c r="O125" s="216">
        <v>0</v>
      </c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8" t="s">
        <v>132</v>
      </c>
      <c r="AT125" s="218" t="s">
        <v>128</v>
      </c>
      <c r="AU125" s="218" t="s">
        <v>90</v>
      </c>
      <c r="AY125" s="14" t="s">
        <v>126</v>
      </c>
      <c r="BE125" s="219">
        <f>IF(N125="základní",J125,0)</f>
        <v>874.79999999999995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88</v>
      </c>
      <c r="BK125" s="219">
        <f>ROUND(I125*H125,2)</f>
        <v>874.79999999999995</v>
      </c>
      <c r="BL125" s="14" t="s">
        <v>132</v>
      </c>
      <c r="BM125" s="218" t="s">
        <v>376</v>
      </c>
    </row>
    <row r="126" s="2" customFormat="1" ht="21.75" customHeight="1">
      <c r="A126" s="29"/>
      <c r="B126" s="30"/>
      <c r="C126" s="208" t="s">
        <v>90</v>
      </c>
      <c r="D126" s="208" t="s">
        <v>128</v>
      </c>
      <c r="E126" s="209" t="s">
        <v>134</v>
      </c>
      <c r="F126" s="210" t="s">
        <v>135</v>
      </c>
      <c r="G126" s="211" t="s">
        <v>136</v>
      </c>
      <c r="H126" s="212">
        <v>3</v>
      </c>
      <c r="I126" s="212">
        <v>21.949999999999999</v>
      </c>
      <c r="J126" s="212">
        <f>ROUND(I126*H126,2)</f>
        <v>65.849999999999994</v>
      </c>
      <c r="K126" s="213"/>
      <c r="L126" s="35"/>
      <c r="M126" s="214" t="s">
        <v>1</v>
      </c>
      <c r="N126" s="215" t="s">
        <v>45</v>
      </c>
      <c r="O126" s="216">
        <v>0</v>
      </c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8" t="s">
        <v>132</v>
      </c>
      <c r="AT126" s="218" t="s">
        <v>128</v>
      </c>
      <c r="AU126" s="218" t="s">
        <v>90</v>
      </c>
      <c r="AY126" s="14" t="s">
        <v>126</v>
      </c>
      <c r="BE126" s="219">
        <f>IF(N126="základní",J126,0)</f>
        <v>65.849999999999994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88</v>
      </c>
      <c r="BK126" s="219">
        <f>ROUND(I126*H126,2)</f>
        <v>65.849999999999994</v>
      </c>
      <c r="BL126" s="14" t="s">
        <v>132</v>
      </c>
      <c r="BM126" s="218" t="s">
        <v>377</v>
      </c>
    </row>
    <row r="127" s="2" customFormat="1" ht="21.75" customHeight="1">
      <c r="A127" s="29"/>
      <c r="B127" s="30"/>
      <c r="C127" s="208" t="s">
        <v>138</v>
      </c>
      <c r="D127" s="208" t="s">
        <v>128</v>
      </c>
      <c r="E127" s="209" t="s">
        <v>143</v>
      </c>
      <c r="F127" s="210" t="s">
        <v>144</v>
      </c>
      <c r="G127" s="211" t="s">
        <v>145</v>
      </c>
      <c r="H127" s="212">
        <v>8.5199999999999996</v>
      </c>
      <c r="I127" s="212">
        <v>488.57999999999998</v>
      </c>
      <c r="J127" s="212">
        <f>ROUND(I127*H127,2)</f>
        <v>4162.6999999999998</v>
      </c>
      <c r="K127" s="213"/>
      <c r="L127" s="35"/>
      <c r="M127" s="214" t="s">
        <v>1</v>
      </c>
      <c r="N127" s="215" t="s">
        <v>45</v>
      </c>
      <c r="O127" s="216">
        <v>0</v>
      </c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8" t="s">
        <v>132</v>
      </c>
      <c r="AT127" s="218" t="s">
        <v>128</v>
      </c>
      <c r="AU127" s="218" t="s">
        <v>90</v>
      </c>
      <c r="AY127" s="14" t="s">
        <v>126</v>
      </c>
      <c r="BE127" s="219">
        <f>IF(N127="základní",J127,0)</f>
        <v>4162.6999999999998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88</v>
      </c>
      <c r="BK127" s="219">
        <f>ROUND(I127*H127,2)</f>
        <v>4162.6999999999998</v>
      </c>
      <c r="BL127" s="14" t="s">
        <v>132</v>
      </c>
      <c r="BM127" s="218" t="s">
        <v>378</v>
      </c>
    </row>
    <row r="128" s="2" customFormat="1" ht="21.75" customHeight="1">
      <c r="A128" s="29"/>
      <c r="B128" s="30"/>
      <c r="C128" s="208" t="s">
        <v>132</v>
      </c>
      <c r="D128" s="208" t="s">
        <v>128</v>
      </c>
      <c r="E128" s="209" t="s">
        <v>379</v>
      </c>
      <c r="F128" s="210" t="s">
        <v>380</v>
      </c>
      <c r="G128" s="211" t="s">
        <v>145</v>
      </c>
      <c r="H128" s="212">
        <v>19.059999999999999</v>
      </c>
      <c r="I128" s="212">
        <v>1140</v>
      </c>
      <c r="J128" s="212">
        <f>ROUND(I128*H128,2)</f>
        <v>21728.400000000001</v>
      </c>
      <c r="K128" s="213"/>
      <c r="L128" s="35"/>
      <c r="M128" s="214" t="s">
        <v>1</v>
      </c>
      <c r="N128" s="215" t="s">
        <v>45</v>
      </c>
      <c r="O128" s="216">
        <v>0</v>
      </c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8" t="s">
        <v>132</v>
      </c>
      <c r="AT128" s="218" t="s">
        <v>128</v>
      </c>
      <c r="AU128" s="218" t="s">
        <v>90</v>
      </c>
      <c r="AY128" s="14" t="s">
        <v>126</v>
      </c>
      <c r="BE128" s="219">
        <f>IF(N128="základní",J128,0)</f>
        <v>21728.400000000001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88</v>
      </c>
      <c r="BK128" s="219">
        <f>ROUND(I128*H128,2)</f>
        <v>21728.400000000001</v>
      </c>
      <c r="BL128" s="14" t="s">
        <v>132</v>
      </c>
      <c r="BM128" s="218" t="s">
        <v>381</v>
      </c>
    </row>
    <row r="129" s="2" customFormat="1" ht="21.75" customHeight="1">
      <c r="A129" s="29"/>
      <c r="B129" s="30"/>
      <c r="C129" s="208" t="s">
        <v>147</v>
      </c>
      <c r="D129" s="208" t="s">
        <v>128</v>
      </c>
      <c r="E129" s="209" t="s">
        <v>148</v>
      </c>
      <c r="F129" s="210" t="s">
        <v>149</v>
      </c>
      <c r="G129" s="211" t="s">
        <v>145</v>
      </c>
      <c r="H129" s="212">
        <v>1.8</v>
      </c>
      <c r="I129" s="212">
        <v>1342</v>
      </c>
      <c r="J129" s="212">
        <f>ROUND(I129*H129,2)</f>
        <v>2415.5999999999999</v>
      </c>
      <c r="K129" s="213"/>
      <c r="L129" s="35"/>
      <c r="M129" s="214" t="s">
        <v>1</v>
      </c>
      <c r="N129" s="215" t="s">
        <v>45</v>
      </c>
      <c r="O129" s="216">
        <v>0</v>
      </c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8" t="s">
        <v>132</v>
      </c>
      <c r="AT129" s="218" t="s">
        <v>128</v>
      </c>
      <c r="AU129" s="218" t="s">
        <v>90</v>
      </c>
      <c r="AY129" s="14" t="s">
        <v>126</v>
      </c>
      <c r="BE129" s="219">
        <f>IF(N129="základní",J129,0)</f>
        <v>2415.5999999999999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88</v>
      </c>
      <c r="BK129" s="219">
        <f>ROUND(I129*H129,2)</f>
        <v>2415.5999999999999</v>
      </c>
      <c r="BL129" s="14" t="s">
        <v>132</v>
      </c>
      <c r="BM129" s="218" t="s">
        <v>382</v>
      </c>
    </row>
    <row r="130" s="2" customFormat="1" ht="16.5" customHeight="1">
      <c r="A130" s="29"/>
      <c r="B130" s="30"/>
      <c r="C130" s="208" t="s">
        <v>151</v>
      </c>
      <c r="D130" s="208" t="s">
        <v>128</v>
      </c>
      <c r="E130" s="209" t="s">
        <v>156</v>
      </c>
      <c r="F130" s="210" t="s">
        <v>157</v>
      </c>
      <c r="G130" s="211" t="s">
        <v>158</v>
      </c>
      <c r="H130" s="212">
        <v>46.289999999999999</v>
      </c>
      <c r="I130" s="212">
        <v>70</v>
      </c>
      <c r="J130" s="212">
        <f>ROUND(I130*H130,2)</f>
        <v>3240.3000000000002</v>
      </c>
      <c r="K130" s="213"/>
      <c r="L130" s="35"/>
      <c r="M130" s="214" t="s">
        <v>1</v>
      </c>
      <c r="N130" s="215" t="s">
        <v>45</v>
      </c>
      <c r="O130" s="216">
        <v>0</v>
      </c>
      <c r="P130" s="216">
        <f>O130*H130</f>
        <v>0</v>
      </c>
      <c r="Q130" s="216">
        <v>0.00058</v>
      </c>
      <c r="R130" s="216">
        <f>Q130*H130</f>
        <v>0.026848199999999999</v>
      </c>
      <c r="S130" s="216">
        <v>0</v>
      </c>
      <c r="T130" s="217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8" t="s">
        <v>132</v>
      </c>
      <c r="AT130" s="218" t="s">
        <v>128</v>
      </c>
      <c r="AU130" s="218" t="s">
        <v>90</v>
      </c>
      <c r="AY130" s="14" t="s">
        <v>126</v>
      </c>
      <c r="BE130" s="219">
        <f>IF(N130="základní",J130,0)</f>
        <v>3240.3000000000002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88</v>
      </c>
      <c r="BK130" s="219">
        <f>ROUND(I130*H130,2)</f>
        <v>3240.3000000000002</v>
      </c>
      <c r="BL130" s="14" t="s">
        <v>132</v>
      </c>
      <c r="BM130" s="218" t="s">
        <v>383</v>
      </c>
    </row>
    <row r="131" s="2" customFormat="1" ht="16.5" customHeight="1">
      <c r="A131" s="29"/>
      <c r="B131" s="30"/>
      <c r="C131" s="208" t="s">
        <v>155</v>
      </c>
      <c r="D131" s="208" t="s">
        <v>128</v>
      </c>
      <c r="E131" s="209" t="s">
        <v>161</v>
      </c>
      <c r="F131" s="210" t="s">
        <v>162</v>
      </c>
      <c r="G131" s="211" t="s">
        <v>158</v>
      </c>
      <c r="H131" s="212">
        <v>46.289999999999999</v>
      </c>
      <c r="I131" s="212">
        <v>44.450000000000003</v>
      </c>
      <c r="J131" s="212">
        <f>ROUND(I131*H131,2)</f>
        <v>2057.5900000000001</v>
      </c>
      <c r="K131" s="213"/>
      <c r="L131" s="35"/>
      <c r="M131" s="214" t="s">
        <v>1</v>
      </c>
      <c r="N131" s="215" t="s">
        <v>45</v>
      </c>
      <c r="O131" s="216">
        <v>0</v>
      </c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8" t="s">
        <v>132</v>
      </c>
      <c r="AT131" s="218" t="s">
        <v>128</v>
      </c>
      <c r="AU131" s="218" t="s">
        <v>90</v>
      </c>
      <c r="AY131" s="14" t="s">
        <v>126</v>
      </c>
      <c r="BE131" s="219">
        <f>IF(N131="základní",J131,0)</f>
        <v>2057.5900000000001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88</v>
      </c>
      <c r="BK131" s="219">
        <f>ROUND(I131*H131,2)</f>
        <v>2057.5900000000001</v>
      </c>
      <c r="BL131" s="14" t="s">
        <v>132</v>
      </c>
      <c r="BM131" s="218" t="s">
        <v>384</v>
      </c>
    </row>
    <row r="132" s="2" customFormat="1" ht="21.75" customHeight="1">
      <c r="A132" s="29"/>
      <c r="B132" s="30"/>
      <c r="C132" s="208" t="s">
        <v>160</v>
      </c>
      <c r="D132" s="208" t="s">
        <v>128</v>
      </c>
      <c r="E132" s="209" t="s">
        <v>165</v>
      </c>
      <c r="F132" s="210" t="s">
        <v>166</v>
      </c>
      <c r="G132" s="211" t="s">
        <v>145</v>
      </c>
      <c r="H132" s="212">
        <v>26.68</v>
      </c>
      <c r="I132" s="212">
        <v>93.519999999999996</v>
      </c>
      <c r="J132" s="212">
        <f>ROUND(I132*H132,2)</f>
        <v>2495.1100000000001</v>
      </c>
      <c r="K132" s="213"/>
      <c r="L132" s="35"/>
      <c r="M132" s="214" t="s">
        <v>1</v>
      </c>
      <c r="N132" s="215" t="s">
        <v>45</v>
      </c>
      <c r="O132" s="216">
        <v>0</v>
      </c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8" t="s">
        <v>132</v>
      </c>
      <c r="AT132" s="218" t="s">
        <v>128</v>
      </c>
      <c r="AU132" s="218" t="s">
        <v>90</v>
      </c>
      <c r="AY132" s="14" t="s">
        <v>126</v>
      </c>
      <c r="BE132" s="219">
        <f>IF(N132="základní",J132,0)</f>
        <v>2495.1100000000001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88</v>
      </c>
      <c r="BK132" s="219">
        <f>ROUND(I132*H132,2)</f>
        <v>2495.1100000000001</v>
      </c>
      <c r="BL132" s="14" t="s">
        <v>132</v>
      </c>
      <c r="BM132" s="218" t="s">
        <v>385</v>
      </c>
    </row>
    <row r="133" s="2" customFormat="1" ht="21.75" customHeight="1">
      <c r="A133" s="29"/>
      <c r="B133" s="30"/>
      <c r="C133" s="208" t="s">
        <v>164</v>
      </c>
      <c r="D133" s="208" t="s">
        <v>128</v>
      </c>
      <c r="E133" s="209" t="s">
        <v>169</v>
      </c>
      <c r="F133" s="210" t="s">
        <v>170</v>
      </c>
      <c r="G133" s="211" t="s">
        <v>145</v>
      </c>
      <c r="H133" s="212">
        <v>5.7199999999999998</v>
      </c>
      <c r="I133" s="212">
        <v>206</v>
      </c>
      <c r="J133" s="212">
        <f>ROUND(I133*H133,2)</f>
        <v>1178.3199999999999</v>
      </c>
      <c r="K133" s="213"/>
      <c r="L133" s="35"/>
      <c r="M133" s="214" t="s">
        <v>1</v>
      </c>
      <c r="N133" s="215" t="s">
        <v>45</v>
      </c>
      <c r="O133" s="216">
        <v>0</v>
      </c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8" t="s">
        <v>132</v>
      </c>
      <c r="AT133" s="218" t="s">
        <v>128</v>
      </c>
      <c r="AU133" s="218" t="s">
        <v>90</v>
      </c>
      <c r="AY133" s="14" t="s">
        <v>126</v>
      </c>
      <c r="BE133" s="219">
        <f>IF(N133="základní",J133,0)</f>
        <v>1178.3199999999999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88</v>
      </c>
      <c r="BK133" s="219">
        <f>ROUND(I133*H133,2)</f>
        <v>1178.3199999999999</v>
      </c>
      <c r="BL133" s="14" t="s">
        <v>132</v>
      </c>
      <c r="BM133" s="218" t="s">
        <v>386</v>
      </c>
    </row>
    <row r="134" s="2" customFormat="1" ht="21.75" customHeight="1">
      <c r="A134" s="29"/>
      <c r="B134" s="30"/>
      <c r="C134" s="208" t="s">
        <v>168</v>
      </c>
      <c r="D134" s="208" t="s">
        <v>128</v>
      </c>
      <c r="E134" s="209" t="s">
        <v>173</v>
      </c>
      <c r="F134" s="210" t="s">
        <v>174</v>
      </c>
      <c r="G134" s="211" t="s">
        <v>145</v>
      </c>
      <c r="H134" s="212">
        <v>19.059999999999999</v>
      </c>
      <c r="I134" s="212">
        <v>45.490000000000002</v>
      </c>
      <c r="J134" s="212">
        <f>ROUND(I134*H134,2)</f>
        <v>867.03999999999996</v>
      </c>
      <c r="K134" s="213"/>
      <c r="L134" s="35"/>
      <c r="M134" s="214" t="s">
        <v>1</v>
      </c>
      <c r="N134" s="215" t="s">
        <v>45</v>
      </c>
      <c r="O134" s="216">
        <v>0</v>
      </c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8" t="s">
        <v>132</v>
      </c>
      <c r="AT134" s="218" t="s">
        <v>128</v>
      </c>
      <c r="AU134" s="218" t="s">
        <v>90</v>
      </c>
      <c r="AY134" s="14" t="s">
        <v>126</v>
      </c>
      <c r="BE134" s="219">
        <f>IF(N134="základní",J134,0)</f>
        <v>867.03999999999996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88</v>
      </c>
      <c r="BK134" s="219">
        <f>ROUND(I134*H134,2)</f>
        <v>867.03999999999996</v>
      </c>
      <c r="BL134" s="14" t="s">
        <v>132</v>
      </c>
      <c r="BM134" s="218" t="s">
        <v>387</v>
      </c>
    </row>
    <row r="135" s="2" customFormat="1" ht="16.5" customHeight="1">
      <c r="A135" s="29"/>
      <c r="B135" s="30"/>
      <c r="C135" s="208" t="s">
        <v>172</v>
      </c>
      <c r="D135" s="208" t="s">
        <v>128</v>
      </c>
      <c r="E135" s="209" t="s">
        <v>177</v>
      </c>
      <c r="F135" s="210" t="s">
        <v>178</v>
      </c>
      <c r="G135" s="211" t="s">
        <v>145</v>
      </c>
      <c r="H135" s="212">
        <v>19.059999999999999</v>
      </c>
      <c r="I135" s="212">
        <v>20.350000000000001</v>
      </c>
      <c r="J135" s="212">
        <f>ROUND(I135*H135,2)</f>
        <v>387.87</v>
      </c>
      <c r="K135" s="213"/>
      <c r="L135" s="35"/>
      <c r="M135" s="214" t="s">
        <v>1</v>
      </c>
      <c r="N135" s="215" t="s">
        <v>45</v>
      </c>
      <c r="O135" s="216">
        <v>0</v>
      </c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8" t="s">
        <v>132</v>
      </c>
      <c r="AT135" s="218" t="s">
        <v>128</v>
      </c>
      <c r="AU135" s="218" t="s">
        <v>90</v>
      </c>
      <c r="AY135" s="14" t="s">
        <v>126</v>
      </c>
      <c r="BE135" s="219">
        <f>IF(N135="základní",J135,0)</f>
        <v>387.87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88</v>
      </c>
      <c r="BK135" s="219">
        <f>ROUND(I135*H135,2)</f>
        <v>387.87</v>
      </c>
      <c r="BL135" s="14" t="s">
        <v>132</v>
      </c>
      <c r="BM135" s="218" t="s">
        <v>388</v>
      </c>
    </row>
    <row r="136" s="2" customFormat="1" ht="21.75" customHeight="1">
      <c r="A136" s="29"/>
      <c r="B136" s="30"/>
      <c r="C136" s="208" t="s">
        <v>176</v>
      </c>
      <c r="D136" s="208" t="s">
        <v>128</v>
      </c>
      <c r="E136" s="209" t="s">
        <v>181</v>
      </c>
      <c r="F136" s="210" t="s">
        <v>182</v>
      </c>
      <c r="G136" s="211" t="s">
        <v>183</v>
      </c>
      <c r="H136" s="212">
        <v>10.869999999999999</v>
      </c>
      <c r="I136" s="212">
        <v>300</v>
      </c>
      <c r="J136" s="212">
        <f>ROUND(I136*H136,2)</f>
        <v>3261</v>
      </c>
      <c r="K136" s="213"/>
      <c r="L136" s="35"/>
      <c r="M136" s="214" t="s">
        <v>1</v>
      </c>
      <c r="N136" s="215" t="s">
        <v>45</v>
      </c>
      <c r="O136" s="216">
        <v>0</v>
      </c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8" t="s">
        <v>132</v>
      </c>
      <c r="AT136" s="218" t="s">
        <v>128</v>
      </c>
      <c r="AU136" s="218" t="s">
        <v>90</v>
      </c>
      <c r="AY136" s="14" t="s">
        <v>126</v>
      </c>
      <c r="BE136" s="219">
        <f>IF(N136="základní",J136,0)</f>
        <v>3261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88</v>
      </c>
      <c r="BK136" s="219">
        <f>ROUND(I136*H136,2)</f>
        <v>3261</v>
      </c>
      <c r="BL136" s="14" t="s">
        <v>132</v>
      </c>
      <c r="BM136" s="218" t="s">
        <v>389</v>
      </c>
    </row>
    <row r="137" s="2" customFormat="1" ht="21.75" customHeight="1">
      <c r="A137" s="29"/>
      <c r="B137" s="30"/>
      <c r="C137" s="208" t="s">
        <v>180</v>
      </c>
      <c r="D137" s="208" t="s">
        <v>128</v>
      </c>
      <c r="E137" s="209" t="s">
        <v>186</v>
      </c>
      <c r="F137" s="210" t="s">
        <v>187</v>
      </c>
      <c r="G137" s="211" t="s">
        <v>145</v>
      </c>
      <c r="H137" s="212">
        <v>19.059999999999999</v>
      </c>
      <c r="I137" s="212">
        <v>127</v>
      </c>
      <c r="J137" s="212">
        <f>ROUND(I137*H137,2)</f>
        <v>2420.6199999999999</v>
      </c>
      <c r="K137" s="213"/>
      <c r="L137" s="35"/>
      <c r="M137" s="214" t="s">
        <v>1</v>
      </c>
      <c r="N137" s="215" t="s">
        <v>45</v>
      </c>
      <c r="O137" s="216">
        <v>0</v>
      </c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8" t="s">
        <v>132</v>
      </c>
      <c r="AT137" s="218" t="s">
        <v>128</v>
      </c>
      <c r="AU137" s="218" t="s">
        <v>90</v>
      </c>
      <c r="AY137" s="14" t="s">
        <v>126</v>
      </c>
      <c r="BE137" s="219">
        <f>IF(N137="základní",J137,0)</f>
        <v>2420.6199999999999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88</v>
      </c>
      <c r="BK137" s="219">
        <f>ROUND(I137*H137,2)</f>
        <v>2420.6199999999999</v>
      </c>
      <c r="BL137" s="14" t="s">
        <v>132</v>
      </c>
      <c r="BM137" s="218" t="s">
        <v>390</v>
      </c>
    </row>
    <row r="138" s="2" customFormat="1" ht="16.5" customHeight="1">
      <c r="A138" s="29"/>
      <c r="B138" s="30"/>
      <c r="C138" s="220" t="s">
        <v>185</v>
      </c>
      <c r="D138" s="220" t="s">
        <v>189</v>
      </c>
      <c r="E138" s="221" t="s">
        <v>190</v>
      </c>
      <c r="F138" s="222" t="s">
        <v>191</v>
      </c>
      <c r="G138" s="223" t="s">
        <v>183</v>
      </c>
      <c r="H138" s="224">
        <v>10.859999999999999</v>
      </c>
      <c r="I138" s="224">
        <v>320</v>
      </c>
      <c r="J138" s="224">
        <f>ROUND(I138*H138,2)</f>
        <v>3475.1999999999998</v>
      </c>
      <c r="K138" s="225"/>
      <c r="L138" s="226"/>
      <c r="M138" s="227" t="s">
        <v>1</v>
      </c>
      <c r="N138" s="228" t="s">
        <v>45</v>
      </c>
      <c r="O138" s="216">
        <v>0</v>
      </c>
      <c r="P138" s="216">
        <f>O138*H138</f>
        <v>0</v>
      </c>
      <c r="Q138" s="216">
        <v>1</v>
      </c>
      <c r="R138" s="216">
        <f>Q138*H138</f>
        <v>10.859999999999999</v>
      </c>
      <c r="S138" s="216">
        <v>0</v>
      </c>
      <c r="T138" s="21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8" t="s">
        <v>160</v>
      </c>
      <c r="AT138" s="218" t="s">
        <v>189</v>
      </c>
      <c r="AU138" s="218" t="s">
        <v>90</v>
      </c>
      <c r="AY138" s="14" t="s">
        <v>126</v>
      </c>
      <c r="BE138" s="219">
        <f>IF(N138="základní",J138,0)</f>
        <v>3475.1999999999998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88</v>
      </c>
      <c r="BK138" s="219">
        <f>ROUND(I138*H138,2)</f>
        <v>3475.1999999999998</v>
      </c>
      <c r="BL138" s="14" t="s">
        <v>132</v>
      </c>
      <c r="BM138" s="218" t="s">
        <v>391</v>
      </c>
    </row>
    <row r="139" s="2" customFormat="1" ht="21.75" customHeight="1">
      <c r="A139" s="29"/>
      <c r="B139" s="30"/>
      <c r="C139" s="208" t="s">
        <v>8</v>
      </c>
      <c r="D139" s="208" t="s">
        <v>128</v>
      </c>
      <c r="E139" s="209" t="s">
        <v>194</v>
      </c>
      <c r="F139" s="210" t="s">
        <v>195</v>
      </c>
      <c r="G139" s="211" t="s">
        <v>145</v>
      </c>
      <c r="H139" s="212">
        <v>1.8</v>
      </c>
      <c r="I139" s="212">
        <v>76.400000000000006</v>
      </c>
      <c r="J139" s="212">
        <f>ROUND(I139*H139,2)</f>
        <v>137.52000000000001</v>
      </c>
      <c r="K139" s="213"/>
      <c r="L139" s="35"/>
      <c r="M139" s="214" t="s">
        <v>1</v>
      </c>
      <c r="N139" s="215" t="s">
        <v>45</v>
      </c>
      <c r="O139" s="216">
        <v>0</v>
      </c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8" t="s">
        <v>132</v>
      </c>
      <c r="AT139" s="218" t="s">
        <v>128</v>
      </c>
      <c r="AU139" s="218" t="s">
        <v>90</v>
      </c>
      <c r="AY139" s="14" t="s">
        <v>126</v>
      </c>
      <c r="BE139" s="219">
        <f>IF(N139="základní",J139,0)</f>
        <v>137.52000000000001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88</v>
      </c>
      <c r="BK139" s="219">
        <f>ROUND(I139*H139,2)</f>
        <v>137.52000000000001</v>
      </c>
      <c r="BL139" s="14" t="s">
        <v>132</v>
      </c>
      <c r="BM139" s="218" t="s">
        <v>392</v>
      </c>
    </row>
    <row r="140" s="2" customFormat="1" ht="21.75" customHeight="1">
      <c r="A140" s="29"/>
      <c r="B140" s="30"/>
      <c r="C140" s="208" t="s">
        <v>193</v>
      </c>
      <c r="D140" s="208" t="s">
        <v>128</v>
      </c>
      <c r="E140" s="209" t="s">
        <v>198</v>
      </c>
      <c r="F140" s="210" t="s">
        <v>199</v>
      </c>
      <c r="G140" s="211" t="s">
        <v>145</v>
      </c>
      <c r="H140" s="212">
        <v>6.0899999999999999</v>
      </c>
      <c r="I140" s="212">
        <v>197.40000000000001</v>
      </c>
      <c r="J140" s="212">
        <f>ROUND(I140*H140,2)</f>
        <v>1202.1700000000001</v>
      </c>
      <c r="K140" s="213"/>
      <c r="L140" s="35"/>
      <c r="M140" s="214" t="s">
        <v>1</v>
      </c>
      <c r="N140" s="215" t="s">
        <v>45</v>
      </c>
      <c r="O140" s="216">
        <v>0</v>
      </c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8" t="s">
        <v>132</v>
      </c>
      <c r="AT140" s="218" t="s">
        <v>128</v>
      </c>
      <c r="AU140" s="218" t="s">
        <v>90</v>
      </c>
      <c r="AY140" s="14" t="s">
        <v>126</v>
      </c>
      <c r="BE140" s="219">
        <f>IF(N140="základní",J140,0)</f>
        <v>1202.1700000000001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88</v>
      </c>
      <c r="BK140" s="219">
        <f>ROUND(I140*H140,2)</f>
        <v>1202.1700000000001</v>
      </c>
      <c r="BL140" s="14" t="s">
        <v>132</v>
      </c>
      <c r="BM140" s="218" t="s">
        <v>393</v>
      </c>
    </row>
    <row r="141" s="2" customFormat="1" ht="21.75" customHeight="1">
      <c r="A141" s="29"/>
      <c r="B141" s="30"/>
      <c r="C141" s="208" t="s">
        <v>197</v>
      </c>
      <c r="D141" s="208" t="s">
        <v>128</v>
      </c>
      <c r="E141" s="209" t="s">
        <v>202</v>
      </c>
      <c r="F141" s="210" t="s">
        <v>203</v>
      </c>
      <c r="G141" s="211" t="s">
        <v>145</v>
      </c>
      <c r="H141" s="212">
        <v>6.0899999999999999</v>
      </c>
      <c r="I141" s="212">
        <v>243.59999999999999</v>
      </c>
      <c r="J141" s="212">
        <f>ROUND(I141*H141,2)</f>
        <v>1483.52</v>
      </c>
      <c r="K141" s="213"/>
      <c r="L141" s="35"/>
      <c r="M141" s="214" t="s">
        <v>1</v>
      </c>
      <c r="N141" s="215" t="s">
        <v>45</v>
      </c>
      <c r="O141" s="216">
        <v>0</v>
      </c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8" t="s">
        <v>132</v>
      </c>
      <c r="AT141" s="218" t="s">
        <v>128</v>
      </c>
      <c r="AU141" s="218" t="s">
        <v>90</v>
      </c>
      <c r="AY141" s="14" t="s">
        <v>126</v>
      </c>
      <c r="BE141" s="219">
        <f>IF(N141="základní",J141,0)</f>
        <v>1483.52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88</v>
      </c>
      <c r="BK141" s="219">
        <f>ROUND(I141*H141,2)</f>
        <v>1483.52</v>
      </c>
      <c r="BL141" s="14" t="s">
        <v>132</v>
      </c>
      <c r="BM141" s="218" t="s">
        <v>394</v>
      </c>
    </row>
    <row r="142" s="12" customFormat="1" ht="22.8" customHeight="1">
      <c r="A142" s="12"/>
      <c r="B142" s="193"/>
      <c r="C142" s="194"/>
      <c r="D142" s="195" t="s">
        <v>79</v>
      </c>
      <c r="E142" s="206" t="s">
        <v>132</v>
      </c>
      <c r="F142" s="206" t="s">
        <v>205</v>
      </c>
      <c r="G142" s="194"/>
      <c r="H142" s="194"/>
      <c r="I142" s="194"/>
      <c r="J142" s="207">
        <f>BK142</f>
        <v>1030.4400000000001</v>
      </c>
      <c r="K142" s="194"/>
      <c r="L142" s="198"/>
      <c r="M142" s="199"/>
      <c r="N142" s="200"/>
      <c r="O142" s="200"/>
      <c r="P142" s="201">
        <f>P143</f>
        <v>0</v>
      </c>
      <c r="Q142" s="200"/>
      <c r="R142" s="201">
        <f>R143</f>
        <v>0</v>
      </c>
      <c r="S142" s="200"/>
      <c r="T142" s="20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88</v>
      </c>
      <c r="AT142" s="204" t="s">
        <v>79</v>
      </c>
      <c r="AU142" s="204" t="s">
        <v>88</v>
      </c>
      <c r="AY142" s="203" t="s">
        <v>126</v>
      </c>
      <c r="BK142" s="205">
        <f>BK143</f>
        <v>1030.4400000000001</v>
      </c>
    </row>
    <row r="143" s="2" customFormat="1" ht="21.75" customHeight="1">
      <c r="A143" s="29"/>
      <c r="B143" s="30"/>
      <c r="C143" s="208" t="s">
        <v>201</v>
      </c>
      <c r="D143" s="208" t="s">
        <v>128</v>
      </c>
      <c r="E143" s="209" t="s">
        <v>207</v>
      </c>
      <c r="F143" s="210" t="s">
        <v>208</v>
      </c>
      <c r="G143" s="211" t="s">
        <v>145</v>
      </c>
      <c r="H143" s="212">
        <v>1.55</v>
      </c>
      <c r="I143" s="212">
        <v>664.79999999999995</v>
      </c>
      <c r="J143" s="212">
        <f>ROUND(I143*H143,2)</f>
        <v>1030.4400000000001</v>
      </c>
      <c r="K143" s="213"/>
      <c r="L143" s="35"/>
      <c r="M143" s="214" t="s">
        <v>1</v>
      </c>
      <c r="N143" s="215" t="s">
        <v>45</v>
      </c>
      <c r="O143" s="216">
        <v>0</v>
      </c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8" t="s">
        <v>132</v>
      </c>
      <c r="AT143" s="218" t="s">
        <v>128</v>
      </c>
      <c r="AU143" s="218" t="s">
        <v>90</v>
      </c>
      <c r="AY143" s="14" t="s">
        <v>126</v>
      </c>
      <c r="BE143" s="219">
        <f>IF(N143="základní",J143,0)</f>
        <v>1030.4400000000001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88</v>
      </c>
      <c r="BK143" s="219">
        <f>ROUND(I143*H143,2)</f>
        <v>1030.4400000000001</v>
      </c>
      <c r="BL143" s="14" t="s">
        <v>132</v>
      </c>
      <c r="BM143" s="218" t="s">
        <v>395</v>
      </c>
    </row>
    <row r="144" s="12" customFormat="1" ht="22.8" customHeight="1">
      <c r="A144" s="12"/>
      <c r="B144" s="193"/>
      <c r="C144" s="194"/>
      <c r="D144" s="195" t="s">
        <v>79</v>
      </c>
      <c r="E144" s="206" t="s">
        <v>160</v>
      </c>
      <c r="F144" s="206" t="s">
        <v>210</v>
      </c>
      <c r="G144" s="194"/>
      <c r="H144" s="194"/>
      <c r="I144" s="194"/>
      <c r="J144" s="207">
        <f>BK144</f>
        <v>37449.690000000002</v>
      </c>
      <c r="K144" s="194"/>
      <c r="L144" s="198"/>
      <c r="M144" s="199"/>
      <c r="N144" s="200"/>
      <c r="O144" s="200"/>
      <c r="P144" s="201">
        <f>P145+SUM(P146:P168)+P170</f>
        <v>0</v>
      </c>
      <c r="Q144" s="200"/>
      <c r="R144" s="201">
        <f>R145+SUM(R146:R168)+R170</f>
        <v>0.20303940000000001</v>
      </c>
      <c r="S144" s="200"/>
      <c r="T144" s="202">
        <f>T145+SUM(T146:T168)+T170</f>
        <v>0.62479999999999991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3" t="s">
        <v>88</v>
      </c>
      <c r="AT144" s="204" t="s">
        <v>79</v>
      </c>
      <c r="AU144" s="204" t="s">
        <v>88</v>
      </c>
      <c r="AY144" s="203" t="s">
        <v>126</v>
      </c>
      <c r="BK144" s="205">
        <f>BK145+SUM(BK146:BK168)+BK170</f>
        <v>37449.690000000002</v>
      </c>
    </row>
    <row r="145" s="2" customFormat="1" ht="21.75" customHeight="1">
      <c r="A145" s="29"/>
      <c r="B145" s="30"/>
      <c r="C145" s="208" t="s">
        <v>206</v>
      </c>
      <c r="D145" s="208" t="s">
        <v>128</v>
      </c>
      <c r="E145" s="209" t="s">
        <v>212</v>
      </c>
      <c r="F145" s="210" t="s">
        <v>213</v>
      </c>
      <c r="G145" s="211" t="s">
        <v>214</v>
      </c>
      <c r="H145" s="212">
        <v>2</v>
      </c>
      <c r="I145" s="212">
        <v>3500</v>
      </c>
      <c r="J145" s="212">
        <f>ROUND(I145*H145,2)</f>
        <v>7000</v>
      </c>
      <c r="K145" s="213"/>
      <c r="L145" s="35"/>
      <c r="M145" s="214" t="s">
        <v>1</v>
      </c>
      <c r="N145" s="215" t="s">
        <v>45</v>
      </c>
      <c r="O145" s="216">
        <v>0</v>
      </c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8" t="s">
        <v>132</v>
      </c>
      <c r="AT145" s="218" t="s">
        <v>128</v>
      </c>
      <c r="AU145" s="218" t="s">
        <v>90</v>
      </c>
      <c r="AY145" s="14" t="s">
        <v>126</v>
      </c>
      <c r="BE145" s="219">
        <f>IF(N145="základní",J145,0)</f>
        <v>7000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4" t="s">
        <v>88</v>
      </c>
      <c r="BK145" s="219">
        <f>ROUND(I145*H145,2)</f>
        <v>7000</v>
      </c>
      <c r="BL145" s="14" t="s">
        <v>132</v>
      </c>
      <c r="BM145" s="218" t="s">
        <v>396</v>
      </c>
    </row>
    <row r="146" s="2" customFormat="1" ht="16.5" customHeight="1">
      <c r="A146" s="29"/>
      <c r="B146" s="30"/>
      <c r="C146" s="208" t="s">
        <v>211</v>
      </c>
      <c r="D146" s="208" t="s">
        <v>128</v>
      </c>
      <c r="E146" s="209" t="s">
        <v>216</v>
      </c>
      <c r="F146" s="210" t="s">
        <v>217</v>
      </c>
      <c r="G146" s="211" t="s">
        <v>141</v>
      </c>
      <c r="H146" s="212">
        <v>14.199999999999999</v>
      </c>
      <c r="I146" s="212">
        <v>165</v>
      </c>
      <c r="J146" s="212">
        <f>ROUND(I146*H146,2)</f>
        <v>2343</v>
      </c>
      <c r="K146" s="213"/>
      <c r="L146" s="35"/>
      <c r="M146" s="214" t="s">
        <v>1</v>
      </c>
      <c r="N146" s="215" t="s">
        <v>45</v>
      </c>
      <c r="O146" s="216">
        <v>0</v>
      </c>
      <c r="P146" s="216">
        <f>O146*H146</f>
        <v>0</v>
      </c>
      <c r="Q146" s="216">
        <v>0</v>
      </c>
      <c r="R146" s="216">
        <f>Q146*H146</f>
        <v>0</v>
      </c>
      <c r="S146" s="216">
        <v>0.043999999999999997</v>
      </c>
      <c r="T146" s="217">
        <f>S146*H146</f>
        <v>0.62479999999999991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8" t="s">
        <v>132</v>
      </c>
      <c r="AT146" s="218" t="s">
        <v>128</v>
      </c>
      <c r="AU146" s="218" t="s">
        <v>90</v>
      </c>
      <c r="AY146" s="14" t="s">
        <v>126</v>
      </c>
      <c r="BE146" s="219">
        <f>IF(N146="základní",J146,0)</f>
        <v>2343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88</v>
      </c>
      <c r="BK146" s="219">
        <f>ROUND(I146*H146,2)</f>
        <v>2343</v>
      </c>
      <c r="BL146" s="14" t="s">
        <v>132</v>
      </c>
      <c r="BM146" s="218" t="s">
        <v>397</v>
      </c>
    </row>
    <row r="147" s="2" customFormat="1" ht="21.75" customHeight="1">
      <c r="A147" s="29"/>
      <c r="B147" s="30"/>
      <c r="C147" s="208" t="s">
        <v>7</v>
      </c>
      <c r="D147" s="208" t="s">
        <v>128</v>
      </c>
      <c r="E147" s="209" t="s">
        <v>220</v>
      </c>
      <c r="F147" s="210" t="s">
        <v>221</v>
      </c>
      <c r="G147" s="211" t="s">
        <v>214</v>
      </c>
      <c r="H147" s="212">
        <v>2</v>
      </c>
      <c r="I147" s="212">
        <v>448</v>
      </c>
      <c r="J147" s="212">
        <f>ROUND(I147*H147,2)</f>
        <v>896</v>
      </c>
      <c r="K147" s="213"/>
      <c r="L147" s="35"/>
      <c r="M147" s="214" t="s">
        <v>1</v>
      </c>
      <c r="N147" s="215" t="s">
        <v>45</v>
      </c>
      <c r="O147" s="216">
        <v>0</v>
      </c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8" t="s">
        <v>132</v>
      </c>
      <c r="AT147" s="218" t="s">
        <v>128</v>
      </c>
      <c r="AU147" s="218" t="s">
        <v>90</v>
      </c>
      <c r="AY147" s="14" t="s">
        <v>126</v>
      </c>
      <c r="BE147" s="219">
        <f>IF(N147="základní",J147,0)</f>
        <v>896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4" t="s">
        <v>88</v>
      </c>
      <c r="BK147" s="219">
        <f>ROUND(I147*H147,2)</f>
        <v>896</v>
      </c>
      <c r="BL147" s="14" t="s">
        <v>132</v>
      </c>
      <c r="BM147" s="218" t="s">
        <v>398</v>
      </c>
    </row>
    <row r="148" s="2" customFormat="1" ht="33" customHeight="1">
      <c r="A148" s="29"/>
      <c r="B148" s="30"/>
      <c r="C148" s="220" t="s">
        <v>219</v>
      </c>
      <c r="D148" s="220" t="s">
        <v>189</v>
      </c>
      <c r="E148" s="221" t="s">
        <v>399</v>
      </c>
      <c r="F148" s="222" t="s">
        <v>400</v>
      </c>
      <c r="G148" s="223" t="s">
        <v>214</v>
      </c>
      <c r="H148" s="224">
        <v>2</v>
      </c>
      <c r="I148" s="224">
        <v>2958</v>
      </c>
      <c r="J148" s="224">
        <f>ROUND(I148*H148,2)</f>
        <v>5916</v>
      </c>
      <c r="K148" s="225"/>
      <c r="L148" s="226"/>
      <c r="M148" s="227" t="s">
        <v>1</v>
      </c>
      <c r="N148" s="228" t="s">
        <v>45</v>
      </c>
      <c r="O148" s="216">
        <v>0</v>
      </c>
      <c r="P148" s="216">
        <f>O148*H148</f>
        <v>0</v>
      </c>
      <c r="Q148" s="216">
        <v>0.0112</v>
      </c>
      <c r="R148" s="216">
        <f>Q148*H148</f>
        <v>0.0224</v>
      </c>
      <c r="S148" s="216">
        <v>0</v>
      </c>
      <c r="T148" s="217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8" t="s">
        <v>160</v>
      </c>
      <c r="AT148" s="218" t="s">
        <v>189</v>
      </c>
      <c r="AU148" s="218" t="s">
        <v>90</v>
      </c>
      <c r="AY148" s="14" t="s">
        <v>126</v>
      </c>
      <c r="BE148" s="219">
        <f>IF(N148="základní",J148,0)</f>
        <v>5916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4" t="s">
        <v>88</v>
      </c>
      <c r="BK148" s="219">
        <f>ROUND(I148*H148,2)</f>
        <v>5916</v>
      </c>
      <c r="BL148" s="14" t="s">
        <v>132</v>
      </c>
      <c r="BM148" s="218" t="s">
        <v>401</v>
      </c>
    </row>
    <row r="149" s="2" customFormat="1" ht="21.75" customHeight="1">
      <c r="A149" s="29"/>
      <c r="B149" s="30"/>
      <c r="C149" s="208" t="s">
        <v>223</v>
      </c>
      <c r="D149" s="208" t="s">
        <v>128</v>
      </c>
      <c r="E149" s="209" t="s">
        <v>240</v>
      </c>
      <c r="F149" s="210" t="s">
        <v>241</v>
      </c>
      <c r="G149" s="211" t="s">
        <v>141</v>
      </c>
      <c r="H149" s="212">
        <v>1</v>
      </c>
      <c r="I149" s="212">
        <v>67.299999999999997</v>
      </c>
      <c r="J149" s="212">
        <f>ROUND(I149*H149,2)</f>
        <v>67.299999999999997</v>
      </c>
      <c r="K149" s="213"/>
      <c r="L149" s="35"/>
      <c r="M149" s="214" t="s">
        <v>1</v>
      </c>
      <c r="N149" s="215" t="s">
        <v>45</v>
      </c>
      <c r="O149" s="216">
        <v>0</v>
      </c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8" t="s">
        <v>132</v>
      </c>
      <c r="AT149" s="218" t="s">
        <v>128</v>
      </c>
      <c r="AU149" s="218" t="s">
        <v>90</v>
      </c>
      <c r="AY149" s="14" t="s">
        <v>126</v>
      </c>
      <c r="BE149" s="219">
        <f>IF(N149="základní",J149,0)</f>
        <v>67.299999999999997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88</v>
      </c>
      <c r="BK149" s="219">
        <f>ROUND(I149*H149,2)</f>
        <v>67.299999999999997</v>
      </c>
      <c r="BL149" s="14" t="s">
        <v>132</v>
      </c>
      <c r="BM149" s="218" t="s">
        <v>402</v>
      </c>
    </row>
    <row r="150" s="2" customFormat="1" ht="16.5" customHeight="1">
      <c r="A150" s="29"/>
      <c r="B150" s="30"/>
      <c r="C150" s="220" t="s">
        <v>227</v>
      </c>
      <c r="D150" s="220" t="s">
        <v>189</v>
      </c>
      <c r="E150" s="221" t="s">
        <v>244</v>
      </c>
      <c r="F150" s="222" t="s">
        <v>245</v>
      </c>
      <c r="G150" s="223" t="s">
        <v>141</v>
      </c>
      <c r="H150" s="224">
        <v>1.1000000000000001</v>
      </c>
      <c r="I150" s="224">
        <v>54</v>
      </c>
      <c r="J150" s="224">
        <f>ROUND(I150*H150,2)</f>
        <v>59.399999999999999</v>
      </c>
      <c r="K150" s="225"/>
      <c r="L150" s="226"/>
      <c r="M150" s="227" t="s">
        <v>1</v>
      </c>
      <c r="N150" s="228" t="s">
        <v>45</v>
      </c>
      <c r="O150" s="216">
        <v>0</v>
      </c>
      <c r="P150" s="216">
        <f>O150*H150</f>
        <v>0</v>
      </c>
      <c r="Q150" s="216">
        <v>0.00027999999999999998</v>
      </c>
      <c r="R150" s="216">
        <f>Q150*H150</f>
        <v>0.00030800000000000001</v>
      </c>
      <c r="S150" s="216">
        <v>0</v>
      </c>
      <c r="T150" s="21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8" t="s">
        <v>160</v>
      </c>
      <c r="AT150" s="218" t="s">
        <v>189</v>
      </c>
      <c r="AU150" s="218" t="s">
        <v>90</v>
      </c>
      <c r="AY150" s="14" t="s">
        <v>126</v>
      </c>
      <c r="BE150" s="219">
        <f>IF(N150="základní",J150,0)</f>
        <v>59.399999999999999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4" t="s">
        <v>88</v>
      </c>
      <c r="BK150" s="219">
        <f>ROUND(I150*H150,2)</f>
        <v>59.399999999999999</v>
      </c>
      <c r="BL150" s="14" t="s">
        <v>132</v>
      </c>
      <c r="BM150" s="218" t="s">
        <v>403</v>
      </c>
    </row>
    <row r="151" s="2" customFormat="1" ht="16.5" customHeight="1">
      <c r="A151" s="29"/>
      <c r="B151" s="30"/>
      <c r="C151" s="220" t="s">
        <v>231</v>
      </c>
      <c r="D151" s="220" t="s">
        <v>189</v>
      </c>
      <c r="E151" s="221" t="s">
        <v>248</v>
      </c>
      <c r="F151" s="222" t="s">
        <v>249</v>
      </c>
      <c r="G151" s="223" t="s">
        <v>214</v>
      </c>
      <c r="H151" s="224">
        <v>1</v>
      </c>
      <c r="I151" s="224">
        <v>361.80000000000001</v>
      </c>
      <c r="J151" s="224">
        <f>ROUND(I151*H151,2)</f>
        <v>361.80000000000001</v>
      </c>
      <c r="K151" s="225"/>
      <c r="L151" s="226"/>
      <c r="M151" s="227" t="s">
        <v>1</v>
      </c>
      <c r="N151" s="228" t="s">
        <v>45</v>
      </c>
      <c r="O151" s="216">
        <v>0</v>
      </c>
      <c r="P151" s="216">
        <f>O151*H151</f>
        <v>0</v>
      </c>
      <c r="Q151" s="216">
        <v>5.0000000000000002E-05</v>
      </c>
      <c r="R151" s="216">
        <f>Q151*H151</f>
        <v>5.0000000000000002E-05</v>
      </c>
      <c r="S151" s="216">
        <v>0</v>
      </c>
      <c r="T151" s="217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8" t="s">
        <v>160</v>
      </c>
      <c r="AT151" s="218" t="s">
        <v>189</v>
      </c>
      <c r="AU151" s="218" t="s">
        <v>90</v>
      </c>
      <c r="AY151" s="14" t="s">
        <v>126</v>
      </c>
      <c r="BE151" s="219">
        <f>IF(N151="základní",J151,0)</f>
        <v>361.80000000000001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4" t="s">
        <v>88</v>
      </c>
      <c r="BK151" s="219">
        <f>ROUND(I151*H151,2)</f>
        <v>361.80000000000001</v>
      </c>
      <c r="BL151" s="14" t="s">
        <v>132</v>
      </c>
      <c r="BM151" s="218" t="s">
        <v>404</v>
      </c>
    </row>
    <row r="152" s="2" customFormat="1" ht="21.75" customHeight="1">
      <c r="A152" s="29"/>
      <c r="B152" s="30"/>
      <c r="C152" s="208" t="s">
        <v>235</v>
      </c>
      <c r="D152" s="208" t="s">
        <v>128</v>
      </c>
      <c r="E152" s="209" t="s">
        <v>252</v>
      </c>
      <c r="F152" s="210" t="s">
        <v>253</v>
      </c>
      <c r="G152" s="211" t="s">
        <v>141</v>
      </c>
      <c r="H152" s="212">
        <v>14.199999999999999</v>
      </c>
      <c r="I152" s="212">
        <v>122</v>
      </c>
      <c r="J152" s="212">
        <f>ROUND(I152*H152,2)</f>
        <v>1732.4000000000001</v>
      </c>
      <c r="K152" s="213"/>
      <c r="L152" s="35"/>
      <c r="M152" s="214" t="s">
        <v>1</v>
      </c>
      <c r="N152" s="215" t="s">
        <v>45</v>
      </c>
      <c r="O152" s="216">
        <v>0</v>
      </c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8" t="s">
        <v>132</v>
      </c>
      <c r="AT152" s="218" t="s">
        <v>128</v>
      </c>
      <c r="AU152" s="218" t="s">
        <v>90</v>
      </c>
      <c r="AY152" s="14" t="s">
        <v>126</v>
      </c>
      <c r="BE152" s="219">
        <f>IF(N152="základní",J152,0)</f>
        <v>1732.4000000000001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88</v>
      </c>
      <c r="BK152" s="219">
        <f>ROUND(I152*H152,2)</f>
        <v>1732.4000000000001</v>
      </c>
      <c r="BL152" s="14" t="s">
        <v>132</v>
      </c>
      <c r="BM152" s="218" t="s">
        <v>405</v>
      </c>
    </row>
    <row r="153" s="2" customFormat="1" ht="21.75" customHeight="1">
      <c r="A153" s="29"/>
      <c r="B153" s="30"/>
      <c r="C153" s="220" t="s">
        <v>239</v>
      </c>
      <c r="D153" s="220" t="s">
        <v>189</v>
      </c>
      <c r="E153" s="221" t="s">
        <v>256</v>
      </c>
      <c r="F153" s="222" t="s">
        <v>406</v>
      </c>
      <c r="G153" s="223" t="s">
        <v>141</v>
      </c>
      <c r="H153" s="224">
        <v>14.41</v>
      </c>
      <c r="I153" s="224">
        <v>196</v>
      </c>
      <c r="J153" s="224">
        <f>ROUND(I153*H153,2)</f>
        <v>2824.3600000000001</v>
      </c>
      <c r="K153" s="225"/>
      <c r="L153" s="226"/>
      <c r="M153" s="227" t="s">
        <v>1</v>
      </c>
      <c r="N153" s="228" t="s">
        <v>45</v>
      </c>
      <c r="O153" s="216">
        <v>0</v>
      </c>
      <c r="P153" s="216">
        <f>O153*H153</f>
        <v>0</v>
      </c>
      <c r="Q153" s="216">
        <v>0.00214</v>
      </c>
      <c r="R153" s="216">
        <f>Q153*H153</f>
        <v>0.030837400000000001</v>
      </c>
      <c r="S153" s="216">
        <v>0</v>
      </c>
      <c r="T153" s="21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8" t="s">
        <v>160</v>
      </c>
      <c r="AT153" s="218" t="s">
        <v>189</v>
      </c>
      <c r="AU153" s="218" t="s">
        <v>90</v>
      </c>
      <c r="AY153" s="14" t="s">
        <v>126</v>
      </c>
      <c r="BE153" s="219">
        <f>IF(N153="základní",J153,0)</f>
        <v>2824.3600000000001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4" t="s">
        <v>88</v>
      </c>
      <c r="BK153" s="219">
        <f>ROUND(I153*H153,2)</f>
        <v>2824.3600000000001</v>
      </c>
      <c r="BL153" s="14" t="s">
        <v>132</v>
      </c>
      <c r="BM153" s="218" t="s">
        <v>407</v>
      </c>
    </row>
    <row r="154" s="2" customFormat="1" ht="21.75" customHeight="1">
      <c r="A154" s="29"/>
      <c r="B154" s="30"/>
      <c r="C154" s="208" t="s">
        <v>243</v>
      </c>
      <c r="D154" s="208" t="s">
        <v>128</v>
      </c>
      <c r="E154" s="209" t="s">
        <v>260</v>
      </c>
      <c r="F154" s="210" t="s">
        <v>408</v>
      </c>
      <c r="G154" s="211" t="s">
        <v>214</v>
      </c>
      <c r="H154" s="212">
        <v>3</v>
      </c>
      <c r="I154" s="212">
        <v>262</v>
      </c>
      <c r="J154" s="212">
        <f>ROUND(I154*H154,2)</f>
        <v>786</v>
      </c>
      <c r="K154" s="213"/>
      <c r="L154" s="35"/>
      <c r="M154" s="214" t="s">
        <v>1</v>
      </c>
      <c r="N154" s="215" t="s">
        <v>45</v>
      </c>
      <c r="O154" s="216">
        <v>0</v>
      </c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8" t="s">
        <v>132</v>
      </c>
      <c r="AT154" s="218" t="s">
        <v>128</v>
      </c>
      <c r="AU154" s="218" t="s">
        <v>90</v>
      </c>
      <c r="AY154" s="14" t="s">
        <v>126</v>
      </c>
      <c r="BE154" s="219">
        <f>IF(N154="základní",J154,0)</f>
        <v>786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88</v>
      </c>
      <c r="BK154" s="219">
        <f>ROUND(I154*H154,2)</f>
        <v>786</v>
      </c>
      <c r="BL154" s="14" t="s">
        <v>132</v>
      </c>
      <c r="BM154" s="218" t="s">
        <v>409</v>
      </c>
    </row>
    <row r="155" s="2" customFormat="1" ht="16.5" customHeight="1">
      <c r="A155" s="29"/>
      <c r="B155" s="30"/>
      <c r="C155" s="220" t="s">
        <v>247</v>
      </c>
      <c r="D155" s="220" t="s">
        <v>189</v>
      </c>
      <c r="E155" s="221" t="s">
        <v>264</v>
      </c>
      <c r="F155" s="222" t="s">
        <v>265</v>
      </c>
      <c r="G155" s="223" t="s">
        <v>214</v>
      </c>
      <c r="H155" s="224">
        <v>3</v>
      </c>
      <c r="I155" s="224">
        <v>207</v>
      </c>
      <c r="J155" s="224">
        <f>ROUND(I155*H155,2)</f>
        <v>621</v>
      </c>
      <c r="K155" s="225"/>
      <c r="L155" s="226"/>
      <c r="M155" s="227" t="s">
        <v>1</v>
      </c>
      <c r="N155" s="228" t="s">
        <v>45</v>
      </c>
      <c r="O155" s="216">
        <v>0</v>
      </c>
      <c r="P155" s="216">
        <f>O155*H155</f>
        <v>0</v>
      </c>
      <c r="Q155" s="216">
        <v>0.00038999999999999999</v>
      </c>
      <c r="R155" s="216">
        <f>Q155*H155</f>
        <v>0.00117</v>
      </c>
      <c r="S155" s="216">
        <v>0</v>
      </c>
      <c r="T155" s="217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8" t="s">
        <v>160</v>
      </c>
      <c r="AT155" s="218" t="s">
        <v>189</v>
      </c>
      <c r="AU155" s="218" t="s">
        <v>90</v>
      </c>
      <c r="AY155" s="14" t="s">
        <v>126</v>
      </c>
      <c r="BE155" s="219">
        <f>IF(N155="základní",J155,0)</f>
        <v>621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4" t="s">
        <v>88</v>
      </c>
      <c r="BK155" s="219">
        <f>ROUND(I155*H155,2)</f>
        <v>621</v>
      </c>
      <c r="BL155" s="14" t="s">
        <v>132</v>
      </c>
      <c r="BM155" s="218" t="s">
        <v>410</v>
      </c>
    </row>
    <row r="156" s="2" customFormat="1" ht="21.75" customHeight="1">
      <c r="A156" s="29"/>
      <c r="B156" s="30"/>
      <c r="C156" s="208" t="s">
        <v>251</v>
      </c>
      <c r="D156" s="208" t="s">
        <v>128</v>
      </c>
      <c r="E156" s="209" t="s">
        <v>272</v>
      </c>
      <c r="F156" s="210" t="s">
        <v>411</v>
      </c>
      <c r="G156" s="211" t="s">
        <v>214</v>
      </c>
      <c r="H156" s="212">
        <v>2</v>
      </c>
      <c r="I156" s="212">
        <v>248</v>
      </c>
      <c r="J156" s="212">
        <f>ROUND(I156*H156,2)</f>
        <v>496</v>
      </c>
      <c r="K156" s="213"/>
      <c r="L156" s="35"/>
      <c r="M156" s="214" t="s">
        <v>1</v>
      </c>
      <c r="N156" s="215" t="s">
        <v>45</v>
      </c>
      <c r="O156" s="216">
        <v>0</v>
      </c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8" t="s">
        <v>132</v>
      </c>
      <c r="AT156" s="218" t="s">
        <v>128</v>
      </c>
      <c r="AU156" s="218" t="s">
        <v>90</v>
      </c>
      <c r="AY156" s="14" t="s">
        <v>126</v>
      </c>
      <c r="BE156" s="219">
        <f>IF(N156="základní",J156,0)</f>
        <v>496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4" t="s">
        <v>88</v>
      </c>
      <c r="BK156" s="219">
        <f>ROUND(I156*H156,2)</f>
        <v>496</v>
      </c>
      <c r="BL156" s="14" t="s">
        <v>132</v>
      </c>
      <c r="BM156" s="218" t="s">
        <v>412</v>
      </c>
    </row>
    <row r="157" s="2" customFormat="1" ht="16.5" customHeight="1">
      <c r="A157" s="29"/>
      <c r="B157" s="30"/>
      <c r="C157" s="220" t="s">
        <v>255</v>
      </c>
      <c r="D157" s="220" t="s">
        <v>189</v>
      </c>
      <c r="E157" s="221" t="s">
        <v>276</v>
      </c>
      <c r="F157" s="222" t="s">
        <v>277</v>
      </c>
      <c r="G157" s="223" t="s">
        <v>214</v>
      </c>
      <c r="H157" s="224">
        <v>2</v>
      </c>
      <c r="I157" s="224">
        <v>1048.8</v>
      </c>
      <c r="J157" s="224">
        <f>ROUND(I157*H157,2)</f>
        <v>2097.5999999999999</v>
      </c>
      <c r="K157" s="225"/>
      <c r="L157" s="226"/>
      <c r="M157" s="227" t="s">
        <v>1</v>
      </c>
      <c r="N157" s="228" t="s">
        <v>45</v>
      </c>
      <c r="O157" s="216">
        <v>0</v>
      </c>
      <c r="P157" s="216">
        <f>O157*H157</f>
        <v>0</v>
      </c>
      <c r="Q157" s="216">
        <v>0.00058</v>
      </c>
      <c r="R157" s="216">
        <f>Q157*H157</f>
        <v>0.00116</v>
      </c>
      <c r="S157" s="216">
        <v>0</v>
      </c>
      <c r="T157" s="217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8" t="s">
        <v>160</v>
      </c>
      <c r="AT157" s="218" t="s">
        <v>189</v>
      </c>
      <c r="AU157" s="218" t="s">
        <v>90</v>
      </c>
      <c r="AY157" s="14" t="s">
        <v>126</v>
      </c>
      <c r="BE157" s="219">
        <f>IF(N157="základní",J157,0)</f>
        <v>2097.5999999999999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88</v>
      </c>
      <c r="BK157" s="219">
        <f>ROUND(I157*H157,2)</f>
        <v>2097.5999999999999</v>
      </c>
      <c r="BL157" s="14" t="s">
        <v>132</v>
      </c>
      <c r="BM157" s="218" t="s">
        <v>413</v>
      </c>
    </row>
    <row r="158" s="2" customFormat="1" ht="21.75" customHeight="1">
      <c r="A158" s="29"/>
      <c r="B158" s="30"/>
      <c r="C158" s="208" t="s">
        <v>259</v>
      </c>
      <c r="D158" s="208" t="s">
        <v>128</v>
      </c>
      <c r="E158" s="209" t="s">
        <v>284</v>
      </c>
      <c r="F158" s="210" t="s">
        <v>285</v>
      </c>
      <c r="G158" s="211" t="s">
        <v>214</v>
      </c>
      <c r="H158" s="212">
        <v>1</v>
      </c>
      <c r="I158" s="212">
        <v>668.79999999999995</v>
      </c>
      <c r="J158" s="212">
        <f>ROUND(I158*H158,2)</f>
        <v>668.79999999999995</v>
      </c>
      <c r="K158" s="213"/>
      <c r="L158" s="35"/>
      <c r="M158" s="214" t="s">
        <v>1</v>
      </c>
      <c r="N158" s="215" t="s">
        <v>45</v>
      </c>
      <c r="O158" s="216">
        <v>0</v>
      </c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8" t="s">
        <v>132</v>
      </c>
      <c r="AT158" s="218" t="s">
        <v>128</v>
      </c>
      <c r="AU158" s="218" t="s">
        <v>90</v>
      </c>
      <c r="AY158" s="14" t="s">
        <v>126</v>
      </c>
      <c r="BE158" s="219">
        <f>IF(N158="základní",J158,0)</f>
        <v>668.79999999999995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4" t="s">
        <v>88</v>
      </c>
      <c r="BK158" s="219">
        <f>ROUND(I158*H158,2)</f>
        <v>668.79999999999995</v>
      </c>
      <c r="BL158" s="14" t="s">
        <v>132</v>
      </c>
      <c r="BM158" s="218" t="s">
        <v>414</v>
      </c>
    </row>
    <row r="159" s="2" customFormat="1" ht="21.75" customHeight="1">
      <c r="A159" s="29"/>
      <c r="B159" s="30"/>
      <c r="C159" s="220" t="s">
        <v>263</v>
      </c>
      <c r="D159" s="220" t="s">
        <v>189</v>
      </c>
      <c r="E159" s="221" t="s">
        <v>288</v>
      </c>
      <c r="F159" s="222" t="s">
        <v>289</v>
      </c>
      <c r="G159" s="223" t="s">
        <v>214</v>
      </c>
      <c r="H159" s="224">
        <v>1</v>
      </c>
      <c r="I159" s="224">
        <v>2948.5999999999999</v>
      </c>
      <c r="J159" s="224">
        <f>ROUND(I159*H159,2)</f>
        <v>2948.5999999999999</v>
      </c>
      <c r="K159" s="225"/>
      <c r="L159" s="226"/>
      <c r="M159" s="227" t="s">
        <v>1</v>
      </c>
      <c r="N159" s="228" t="s">
        <v>45</v>
      </c>
      <c r="O159" s="216">
        <v>0</v>
      </c>
      <c r="P159" s="216">
        <f>O159*H159</f>
        <v>0</v>
      </c>
      <c r="Q159" s="216">
        <v>0.0020999999999999999</v>
      </c>
      <c r="R159" s="216">
        <f>Q159*H159</f>
        <v>0.0020999999999999999</v>
      </c>
      <c r="S159" s="216">
        <v>0</v>
      </c>
      <c r="T159" s="21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8" t="s">
        <v>160</v>
      </c>
      <c r="AT159" s="218" t="s">
        <v>189</v>
      </c>
      <c r="AU159" s="218" t="s">
        <v>90</v>
      </c>
      <c r="AY159" s="14" t="s">
        <v>126</v>
      </c>
      <c r="BE159" s="219">
        <f>IF(N159="základní",J159,0)</f>
        <v>2948.5999999999999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4" t="s">
        <v>88</v>
      </c>
      <c r="BK159" s="219">
        <f>ROUND(I159*H159,2)</f>
        <v>2948.5999999999999</v>
      </c>
      <c r="BL159" s="14" t="s">
        <v>132</v>
      </c>
      <c r="BM159" s="218" t="s">
        <v>415</v>
      </c>
    </row>
    <row r="160" s="2" customFormat="1" ht="21.75" customHeight="1">
      <c r="A160" s="29"/>
      <c r="B160" s="30"/>
      <c r="C160" s="208" t="s">
        <v>267</v>
      </c>
      <c r="D160" s="208" t="s">
        <v>128</v>
      </c>
      <c r="E160" s="209" t="s">
        <v>312</v>
      </c>
      <c r="F160" s="210" t="s">
        <v>313</v>
      </c>
      <c r="G160" s="211" t="s">
        <v>141</v>
      </c>
      <c r="H160" s="212">
        <v>61.200000000000003</v>
      </c>
      <c r="I160" s="212">
        <v>24.300000000000001</v>
      </c>
      <c r="J160" s="212">
        <f>ROUND(I160*H160,2)</f>
        <v>1487.1600000000001</v>
      </c>
      <c r="K160" s="213"/>
      <c r="L160" s="35"/>
      <c r="M160" s="214" t="s">
        <v>1</v>
      </c>
      <c r="N160" s="215" t="s">
        <v>45</v>
      </c>
      <c r="O160" s="216">
        <v>0</v>
      </c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8" t="s">
        <v>132</v>
      </c>
      <c r="AT160" s="218" t="s">
        <v>128</v>
      </c>
      <c r="AU160" s="218" t="s">
        <v>90</v>
      </c>
      <c r="AY160" s="14" t="s">
        <v>126</v>
      </c>
      <c r="BE160" s="219">
        <f>IF(N160="základní",J160,0)</f>
        <v>1487.1600000000001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88</v>
      </c>
      <c r="BK160" s="219">
        <f>ROUND(I160*H160,2)</f>
        <v>1487.1600000000001</v>
      </c>
      <c r="BL160" s="14" t="s">
        <v>132</v>
      </c>
      <c r="BM160" s="218" t="s">
        <v>416</v>
      </c>
    </row>
    <row r="161" s="2" customFormat="1" ht="21.75" customHeight="1">
      <c r="A161" s="29"/>
      <c r="B161" s="30"/>
      <c r="C161" s="208" t="s">
        <v>271</v>
      </c>
      <c r="D161" s="208" t="s">
        <v>128</v>
      </c>
      <c r="E161" s="209" t="s">
        <v>316</v>
      </c>
      <c r="F161" s="210" t="s">
        <v>317</v>
      </c>
      <c r="G161" s="211" t="s">
        <v>141</v>
      </c>
      <c r="H161" s="212">
        <v>14.199999999999999</v>
      </c>
      <c r="I161" s="212">
        <v>26.16</v>
      </c>
      <c r="J161" s="212">
        <f>ROUND(I161*H161,2)</f>
        <v>371.47000000000003</v>
      </c>
      <c r="K161" s="213"/>
      <c r="L161" s="35"/>
      <c r="M161" s="214" t="s">
        <v>1</v>
      </c>
      <c r="N161" s="215" t="s">
        <v>45</v>
      </c>
      <c r="O161" s="216">
        <v>0</v>
      </c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8" t="s">
        <v>132</v>
      </c>
      <c r="AT161" s="218" t="s">
        <v>128</v>
      </c>
      <c r="AU161" s="218" t="s">
        <v>90</v>
      </c>
      <c r="AY161" s="14" t="s">
        <v>126</v>
      </c>
      <c r="BE161" s="219">
        <f>IF(N161="základní",J161,0)</f>
        <v>371.47000000000003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4" t="s">
        <v>88</v>
      </c>
      <c r="BK161" s="219">
        <f>ROUND(I161*H161,2)</f>
        <v>371.47000000000003</v>
      </c>
      <c r="BL161" s="14" t="s">
        <v>132</v>
      </c>
      <c r="BM161" s="218" t="s">
        <v>417</v>
      </c>
    </row>
    <row r="162" s="2" customFormat="1" ht="16.5" customHeight="1">
      <c r="A162" s="29"/>
      <c r="B162" s="30"/>
      <c r="C162" s="208" t="s">
        <v>275</v>
      </c>
      <c r="D162" s="208" t="s">
        <v>128</v>
      </c>
      <c r="E162" s="209" t="s">
        <v>320</v>
      </c>
      <c r="F162" s="210" t="s">
        <v>321</v>
      </c>
      <c r="G162" s="211" t="s">
        <v>214</v>
      </c>
      <c r="H162" s="212">
        <v>1</v>
      </c>
      <c r="I162" s="212">
        <v>434</v>
      </c>
      <c r="J162" s="212">
        <f>ROUND(I162*H162,2)</f>
        <v>434</v>
      </c>
      <c r="K162" s="213"/>
      <c r="L162" s="35"/>
      <c r="M162" s="214" t="s">
        <v>1</v>
      </c>
      <c r="N162" s="215" t="s">
        <v>45</v>
      </c>
      <c r="O162" s="216">
        <v>0</v>
      </c>
      <c r="P162" s="216">
        <f>O162*H162</f>
        <v>0</v>
      </c>
      <c r="Q162" s="216">
        <v>0.12303</v>
      </c>
      <c r="R162" s="216">
        <f>Q162*H162</f>
        <v>0.12303</v>
      </c>
      <c r="S162" s="216">
        <v>0</v>
      </c>
      <c r="T162" s="217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8" t="s">
        <v>132</v>
      </c>
      <c r="AT162" s="218" t="s">
        <v>128</v>
      </c>
      <c r="AU162" s="218" t="s">
        <v>90</v>
      </c>
      <c r="AY162" s="14" t="s">
        <v>126</v>
      </c>
      <c r="BE162" s="219">
        <f>IF(N162="základní",J162,0)</f>
        <v>434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88</v>
      </c>
      <c r="BK162" s="219">
        <f>ROUND(I162*H162,2)</f>
        <v>434</v>
      </c>
      <c r="BL162" s="14" t="s">
        <v>132</v>
      </c>
      <c r="BM162" s="218" t="s">
        <v>418</v>
      </c>
    </row>
    <row r="163" s="2" customFormat="1" ht="16.5" customHeight="1">
      <c r="A163" s="29"/>
      <c r="B163" s="30"/>
      <c r="C163" s="220" t="s">
        <v>279</v>
      </c>
      <c r="D163" s="220" t="s">
        <v>189</v>
      </c>
      <c r="E163" s="221" t="s">
        <v>324</v>
      </c>
      <c r="F163" s="222" t="s">
        <v>325</v>
      </c>
      <c r="G163" s="223" t="s">
        <v>214</v>
      </c>
      <c r="H163" s="224">
        <v>1</v>
      </c>
      <c r="I163" s="224">
        <v>697</v>
      </c>
      <c r="J163" s="224">
        <f>ROUND(I163*H163,2)</f>
        <v>697</v>
      </c>
      <c r="K163" s="225"/>
      <c r="L163" s="226"/>
      <c r="M163" s="227" t="s">
        <v>1</v>
      </c>
      <c r="N163" s="228" t="s">
        <v>45</v>
      </c>
      <c r="O163" s="216">
        <v>0</v>
      </c>
      <c r="P163" s="216">
        <f>O163*H163</f>
        <v>0</v>
      </c>
      <c r="Q163" s="216">
        <v>0.0035000000000000001</v>
      </c>
      <c r="R163" s="216">
        <f>Q163*H163</f>
        <v>0.0035000000000000001</v>
      </c>
      <c r="S163" s="216">
        <v>0</v>
      </c>
      <c r="T163" s="21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8" t="s">
        <v>160</v>
      </c>
      <c r="AT163" s="218" t="s">
        <v>189</v>
      </c>
      <c r="AU163" s="218" t="s">
        <v>90</v>
      </c>
      <c r="AY163" s="14" t="s">
        <v>126</v>
      </c>
      <c r="BE163" s="219">
        <f>IF(N163="základní",J163,0)</f>
        <v>697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4" t="s">
        <v>88</v>
      </c>
      <c r="BK163" s="219">
        <f>ROUND(I163*H163,2)</f>
        <v>697</v>
      </c>
      <c r="BL163" s="14" t="s">
        <v>132</v>
      </c>
      <c r="BM163" s="218" t="s">
        <v>419</v>
      </c>
    </row>
    <row r="164" s="2" customFormat="1" ht="21.75" customHeight="1">
      <c r="A164" s="29"/>
      <c r="B164" s="30"/>
      <c r="C164" s="220" t="s">
        <v>283</v>
      </c>
      <c r="D164" s="220" t="s">
        <v>189</v>
      </c>
      <c r="E164" s="221" t="s">
        <v>328</v>
      </c>
      <c r="F164" s="222" t="s">
        <v>329</v>
      </c>
      <c r="G164" s="223" t="s">
        <v>214</v>
      </c>
      <c r="H164" s="224">
        <v>1</v>
      </c>
      <c r="I164" s="224">
        <v>803</v>
      </c>
      <c r="J164" s="224">
        <f>ROUND(I164*H164,2)</f>
        <v>803</v>
      </c>
      <c r="K164" s="225"/>
      <c r="L164" s="226"/>
      <c r="M164" s="227" t="s">
        <v>1</v>
      </c>
      <c r="N164" s="228" t="s">
        <v>45</v>
      </c>
      <c r="O164" s="216">
        <v>0</v>
      </c>
      <c r="P164" s="216">
        <f>O164*H164</f>
        <v>0</v>
      </c>
      <c r="Q164" s="216">
        <v>0.013299999999999999</v>
      </c>
      <c r="R164" s="216">
        <f>Q164*H164</f>
        <v>0.013299999999999999</v>
      </c>
      <c r="S164" s="216">
        <v>0</v>
      </c>
      <c r="T164" s="217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8" t="s">
        <v>160</v>
      </c>
      <c r="AT164" s="218" t="s">
        <v>189</v>
      </c>
      <c r="AU164" s="218" t="s">
        <v>90</v>
      </c>
      <c r="AY164" s="14" t="s">
        <v>126</v>
      </c>
      <c r="BE164" s="219">
        <f>IF(N164="základní",J164,0)</f>
        <v>803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4" t="s">
        <v>88</v>
      </c>
      <c r="BK164" s="219">
        <f>ROUND(I164*H164,2)</f>
        <v>803</v>
      </c>
      <c r="BL164" s="14" t="s">
        <v>132</v>
      </c>
      <c r="BM164" s="218" t="s">
        <v>420</v>
      </c>
    </row>
    <row r="165" s="2" customFormat="1" ht="21.75" customHeight="1">
      <c r="A165" s="29"/>
      <c r="B165" s="30"/>
      <c r="C165" s="220" t="s">
        <v>287</v>
      </c>
      <c r="D165" s="220" t="s">
        <v>189</v>
      </c>
      <c r="E165" s="221" t="s">
        <v>332</v>
      </c>
      <c r="F165" s="222" t="s">
        <v>333</v>
      </c>
      <c r="G165" s="223" t="s">
        <v>214</v>
      </c>
      <c r="H165" s="224">
        <v>1</v>
      </c>
      <c r="I165" s="224">
        <v>67.200000000000003</v>
      </c>
      <c r="J165" s="224">
        <f>ROUND(I165*H165,2)</f>
        <v>67.200000000000003</v>
      </c>
      <c r="K165" s="225"/>
      <c r="L165" s="226"/>
      <c r="M165" s="227" t="s">
        <v>1</v>
      </c>
      <c r="N165" s="228" t="s">
        <v>45</v>
      </c>
      <c r="O165" s="216">
        <v>0</v>
      </c>
      <c r="P165" s="216">
        <f>O165*H165</f>
        <v>0</v>
      </c>
      <c r="Q165" s="216">
        <v>0.00089999999999999998</v>
      </c>
      <c r="R165" s="216">
        <f>Q165*H165</f>
        <v>0.00089999999999999998</v>
      </c>
      <c r="S165" s="216">
        <v>0</v>
      </c>
      <c r="T165" s="217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8" t="s">
        <v>160</v>
      </c>
      <c r="AT165" s="218" t="s">
        <v>189</v>
      </c>
      <c r="AU165" s="218" t="s">
        <v>90</v>
      </c>
      <c r="AY165" s="14" t="s">
        <v>126</v>
      </c>
      <c r="BE165" s="219">
        <f>IF(N165="základní",J165,0)</f>
        <v>67.200000000000003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88</v>
      </c>
      <c r="BK165" s="219">
        <f>ROUND(I165*H165,2)</f>
        <v>67.200000000000003</v>
      </c>
      <c r="BL165" s="14" t="s">
        <v>132</v>
      </c>
      <c r="BM165" s="218" t="s">
        <v>421</v>
      </c>
    </row>
    <row r="166" s="2" customFormat="1" ht="21.75" customHeight="1">
      <c r="A166" s="29"/>
      <c r="B166" s="30"/>
      <c r="C166" s="208" t="s">
        <v>291</v>
      </c>
      <c r="D166" s="208" t="s">
        <v>128</v>
      </c>
      <c r="E166" s="209" t="s">
        <v>352</v>
      </c>
      <c r="F166" s="210" t="s">
        <v>353</v>
      </c>
      <c r="G166" s="211" t="s">
        <v>141</v>
      </c>
      <c r="H166" s="212">
        <v>15.300000000000001</v>
      </c>
      <c r="I166" s="212">
        <v>18</v>
      </c>
      <c r="J166" s="212">
        <f>ROUND(I166*H166,2)</f>
        <v>275.39999999999998</v>
      </c>
      <c r="K166" s="213"/>
      <c r="L166" s="35"/>
      <c r="M166" s="214" t="s">
        <v>1</v>
      </c>
      <c r="N166" s="215" t="s">
        <v>45</v>
      </c>
      <c r="O166" s="216">
        <v>0</v>
      </c>
      <c r="P166" s="216">
        <f>O166*H166</f>
        <v>0</v>
      </c>
      <c r="Q166" s="216">
        <v>0.00019000000000000001</v>
      </c>
      <c r="R166" s="216">
        <f>Q166*H166</f>
        <v>0.0029070000000000003</v>
      </c>
      <c r="S166" s="216">
        <v>0</v>
      </c>
      <c r="T166" s="21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8" t="s">
        <v>132</v>
      </c>
      <c r="AT166" s="218" t="s">
        <v>128</v>
      </c>
      <c r="AU166" s="218" t="s">
        <v>90</v>
      </c>
      <c r="AY166" s="14" t="s">
        <v>126</v>
      </c>
      <c r="BE166" s="219">
        <f>IF(N166="základní",J166,0)</f>
        <v>275.39999999999998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4" t="s">
        <v>88</v>
      </c>
      <c r="BK166" s="219">
        <f>ROUND(I166*H166,2)</f>
        <v>275.39999999999998</v>
      </c>
      <c r="BL166" s="14" t="s">
        <v>132</v>
      </c>
      <c r="BM166" s="218" t="s">
        <v>422</v>
      </c>
    </row>
    <row r="167" s="2" customFormat="1" ht="16.5" customHeight="1">
      <c r="A167" s="29"/>
      <c r="B167" s="30"/>
      <c r="C167" s="208" t="s">
        <v>295</v>
      </c>
      <c r="D167" s="208" t="s">
        <v>128</v>
      </c>
      <c r="E167" s="209" t="s">
        <v>356</v>
      </c>
      <c r="F167" s="210" t="s">
        <v>357</v>
      </c>
      <c r="G167" s="211" t="s">
        <v>141</v>
      </c>
      <c r="H167" s="212">
        <v>15.300000000000001</v>
      </c>
      <c r="I167" s="212">
        <v>10</v>
      </c>
      <c r="J167" s="212">
        <f>ROUND(I167*H167,2)</f>
        <v>153</v>
      </c>
      <c r="K167" s="213"/>
      <c r="L167" s="35"/>
      <c r="M167" s="214" t="s">
        <v>1</v>
      </c>
      <c r="N167" s="215" t="s">
        <v>45</v>
      </c>
      <c r="O167" s="216">
        <v>0</v>
      </c>
      <c r="P167" s="216">
        <f>O167*H167</f>
        <v>0</v>
      </c>
      <c r="Q167" s="216">
        <v>9.0000000000000006E-05</v>
      </c>
      <c r="R167" s="216">
        <f>Q167*H167</f>
        <v>0.0013770000000000002</v>
      </c>
      <c r="S167" s="216">
        <v>0</v>
      </c>
      <c r="T167" s="217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8" t="s">
        <v>132</v>
      </c>
      <c r="AT167" s="218" t="s">
        <v>128</v>
      </c>
      <c r="AU167" s="218" t="s">
        <v>90</v>
      </c>
      <c r="AY167" s="14" t="s">
        <v>126</v>
      </c>
      <c r="BE167" s="219">
        <f>IF(N167="základní",J167,0)</f>
        <v>153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4" t="s">
        <v>88</v>
      </c>
      <c r="BK167" s="219">
        <f>ROUND(I167*H167,2)</f>
        <v>153</v>
      </c>
      <c r="BL167" s="14" t="s">
        <v>132</v>
      </c>
      <c r="BM167" s="218" t="s">
        <v>423</v>
      </c>
    </row>
    <row r="168" s="12" customFormat="1" ht="20.88" customHeight="1">
      <c r="A168" s="12"/>
      <c r="B168" s="193"/>
      <c r="C168" s="194"/>
      <c r="D168" s="195" t="s">
        <v>79</v>
      </c>
      <c r="E168" s="206" t="s">
        <v>359</v>
      </c>
      <c r="F168" s="206" t="s">
        <v>360</v>
      </c>
      <c r="G168" s="194"/>
      <c r="H168" s="194"/>
      <c r="I168" s="194"/>
      <c r="J168" s="207">
        <f>BK168</f>
        <v>4200.8900000000003</v>
      </c>
      <c r="K168" s="194"/>
      <c r="L168" s="198"/>
      <c r="M168" s="199"/>
      <c r="N168" s="200"/>
      <c r="O168" s="200"/>
      <c r="P168" s="201">
        <f>P169</f>
        <v>0</v>
      </c>
      <c r="Q168" s="200"/>
      <c r="R168" s="201">
        <f>R169</f>
        <v>0</v>
      </c>
      <c r="S168" s="200"/>
      <c r="T168" s="202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3" t="s">
        <v>88</v>
      </c>
      <c r="AT168" s="204" t="s">
        <v>79</v>
      </c>
      <c r="AU168" s="204" t="s">
        <v>90</v>
      </c>
      <c r="AY168" s="203" t="s">
        <v>126</v>
      </c>
      <c r="BK168" s="205">
        <f>BK169</f>
        <v>4200.8900000000003</v>
      </c>
    </row>
    <row r="169" s="2" customFormat="1" ht="21.75" customHeight="1">
      <c r="A169" s="29"/>
      <c r="B169" s="30"/>
      <c r="C169" s="208" t="s">
        <v>299</v>
      </c>
      <c r="D169" s="208" t="s">
        <v>128</v>
      </c>
      <c r="E169" s="209" t="s">
        <v>362</v>
      </c>
      <c r="F169" s="210" t="s">
        <v>363</v>
      </c>
      <c r="G169" s="211" t="s">
        <v>183</v>
      </c>
      <c r="H169" s="212">
        <v>11.09</v>
      </c>
      <c r="I169" s="212">
        <v>378.80000000000001</v>
      </c>
      <c r="J169" s="212">
        <f>ROUND(I169*H169,2)</f>
        <v>4200.8900000000003</v>
      </c>
      <c r="K169" s="213"/>
      <c r="L169" s="35"/>
      <c r="M169" s="214" t="s">
        <v>1</v>
      </c>
      <c r="N169" s="215" t="s">
        <v>45</v>
      </c>
      <c r="O169" s="216">
        <v>0</v>
      </c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8" t="s">
        <v>132</v>
      </c>
      <c r="AT169" s="218" t="s">
        <v>128</v>
      </c>
      <c r="AU169" s="218" t="s">
        <v>138</v>
      </c>
      <c r="AY169" s="14" t="s">
        <v>126</v>
      </c>
      <c r="BE169" s="219">
        <f>IF(N169="základní",J169,0)</f>
        <v>4200.8900000000003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4" t="s">
        <v>88</v>
      </c>
      <c r="BK169" s="219">
        <f>ROUND(I169*H169,2)</f>
        <v>4200.8900000000003</v>
      </c>
      <c r="BL169" s="14" t="s">
        <v>132</v>
      </c>
      <c r="BM169" s="218" t="s">
        <v>424</v>
      </c>
    </row>
    <row r="170" s="12" customFormat="1" ht="20.88" customHeight="1">
      <c r="A170" s="12"/>
      <c r="B170" s="193"/>
      <c r="C170" s="194"/>
      <c r="D170" s="195" t="s">
        <v>79</v>
      </c>
      <c r="E170" s="206" t="s">
        <v>365</v>
      </c>
      <c r="F170" s="206" t="s">
        <v>366</v>
      </c>
      <c r="G170" s="194"/>
      <c r="H170" s="194"/>
      <c r="I170" s="194"/>
      <c r="J170" s="207">
        <f>BK170</f>
        <v>142.31</v>
      </c>
      <c r="K170" s="194"/>
      <c r="L170" s="198"/>
      <c r="M170" s="199"/>
      <c r="N170" s="200"/>
      <c r="O170" s="200"/>
      <c r="P170" s="201">
        <f>SUM(P171:P172)</f>
        <v>0</v>
      </c>
      <c r="Q170" s="200"/>
      <c r="R170" s="201">
        <f>SUM(R171:R172)</f>
        <v>0</v>
      </c>
      <c r="S170" s="200"/>
      <c r="T170" s="202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3" t="s">
        <v>88</v>
      </c>
      <c r="AT170" s="204" t="s">
        <v>79</v>
      </c>
      <c r="AU170" s="204" t="s">
        <v>90</v>
      </c>
      <c r="AY170" s="203" t="s">
        <v>126</v>
      </c>
      <c r="BK170" s="205">
        <f>SUM(BK171:BK172)</f>
        <v>142.31</v>
      </c>
    </row>
    <row r="171" s="2" customFormat="1" ht="21.75" customHeight="1">
      <c r="A171" s="29"/>
      <c r="B171" s="30"/>
      <c r="C171" s="208" t="s">
        <v>303</v>
      </c>
      <c r="D171" s="208" t="s">
        <v>128</v>
      </c>
      <c r="E171" s="209" t="s">
        <v>368</v>
      </c>
      <c r="F171" s="210" t="s">
        <v>369</v>
      </c>
      <c r="G171" s="211" t="s">
        <v>183</v>
      </c>
      <c r="H171" s="212">
        <v>0.62</v>
      </c>
      <c r="I171" s="212">
        <v>150.15000000000001</v>
      </c>
      <c r="J171" s="212">
        <f>ROUND(I171*H171,2)</f>
        <v>93.090000000000003</v>
      </c>
      <c r="K171" s="213"/>
      <c r="L171" s="35"/>
      <c r="M171" s="214" t="s">
        <v>1</v>
      </c>
      <c r="N171" s="215" t="s">
        <v>45</v>
      </c>
      <c r="O171" s="216">
        <v>0</v>
      </c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8" t="s">
        <v>132</v>
      </c>
      <c r="AT171" s="218" t="s">
        <v>128</v>
      </c>
      <c r="AU171" s="218" t="s">
        <v>138</v>
      </c>
      <c r="AY171" s="14" t="s">
        <v>126</v>
      </c>
      <c r="BE171" s="219">
        <f>IF(N171="základní",J171,0)</f>
        <v>93.090000000000003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4" t="s">
        <v>88</v>
      </c>
      <c r="BK171" s="219">
        <f>ROUND(I171*H171,2)</f>
        <v>93.090000000000003</v>
      </c>
      <c r="BL171" s="14" t="s">
        <v>132</v>
      </c>
      <c r="BM171" s="218" t="s">
        <v>425</v>
      </c>
    </row>
    <row r="172" s="2" customFormat="1" ht="21.75" customHeight="1">
      <c r="A172" s="29"/>
      <c r="B172" s="30"/>
      <c r="C172" s="208" t="s">
        <v>307</v>
      </c>
      <c r="D172" s="208" t="s">
        <v>128</v>
      </c>
      <c r="E172" s="209" t="s">
        <v>372</v>
      </c>
      <c r="F172" s="210" t="s">
        <v>373</v>
      </c>
      <c r="G172" s="211" t="s">
        <v>183</v>
      </c>
      <c r="H172" s="212">
        <v>3.7200000000000002</v>
      </c>
      <c r="I172" s="212">
        <v>13.23</v>
      </c>
      <c r="J172" s="212">
        <f>ROUND(I172*H172,2)</f>
        <v>49.219999999999999</v>
      </c>
      <c r="K172" s="213"/>
      <c r="L172" s="35"/>
      <c r="M172" s="229" t="s">
        <v>1</v>
      </c>
      <c r="N172" s="230" t="s">
        <v>45</v>
      </c>
      <c r="O172" s="231">
        <v>0</v>
      </c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8" t="s">
        <v>132</v>
      </c>
      <c r="AT172" s="218" t="s">
        <v>128</v>
      </c>
      <c r="AU172" s="218" t="s">
        <v>138</v>
      </c>
      <c r="AY172" s="14" t="s">
        <v>126</v>
      </c>
      <c r="BE172" s="219">
        <f>IF(N172="základní",J172,0)</f>
        <v>49.219999999999999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4" t="s">
        <v>88</v>
      </c>
      <c r="BK172" s="219">
        <f>ROUND(I172*H172,2)</f>
        <v>49.219999999999999</v>
      </c>
      <c r="BL172" s="14" t="s">
        <v>132</v>
      </c>
      <c r="BM172" s="218" t="s">
        <v>426</v>
      </c>
    </row>
    <row r="173" s="2" customFormat="1" ht="6.96" customHeight="1">
      <c r="A173" s="29"/>
      <c r="B173" s="56"/>
      <c r="C173" s="57"/>
      <c r="D173" s="57"/>
      <c r="E173" s="57"/>
      <c r="F173" s="57"/>
      <c r="G173" s="57"/>
      <c r="H173" s="57"/>
      <c r="I173" s="57"/>
      <c r="J173" s="57"/>
      <c r="K173" s="57"/>
      <c r="L173" s="35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sheetProtection sheet="1" autoFilter="0" formatColumns="0" formatRows="0" objects="1" scenarios="1" spinCount="100000" saltValue="ZAUjR/W3crg6gqm3bRbopkaZ9zPrnkO004CmGB1P0phhYaS3H4XSvSoXs+14dvyfj8faEuSSzjcshpnayDE8RQ==" hashValue="VYvK8dyWP39ooKJfRWgAmc1kgtsTM0tVjetNtFqXTOmI/pjHZnpau9d0HS/FBR7aYnpcbmEh/2yHNEa0tZ3d9g==" algorithmName="SHA-512" password="CC35"/>
  <autoFilter ref="C121:K17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90</v>
      </c>
    </row>
    <row r="4" s="1" customFormat="1" ht="24.96" customHeight="1">
      <c r="B4" s="17"/>
      <c r="D4" s="128" t="s">
        <v>97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13</v>
      </c>
      <c r="L6" s="17"/>
    </row>
    <row r="7" s="1" customFormat="1" ht="23.25" customHeight="1">
      <c r="B7" s="17"/>
      <c r="E7" s="131" t="str">
        <f>'Rekapitulace stavby'!K6</f>
        <v>Kanalizace Staré Město - ul. Pode Břehy a U Chodníčku - PŘELOŽKY VŘ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98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427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15</v>
      </c>
      <c r="E11" s="29"/>
      <c r="F11" s="133" t="s">
        <v>16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18. 11. 2020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>45193665</v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>SmVaK Ostrava a.s.</v>
      </c>
      <c r="F18" s="133"/>
      <c r="G18" s="133"/>
      <c r="H18" s="133"/>
      <c r="I18" s="130" t="s">
        <v>26</v>
      </c>
      <c r="J18" s="133" t="str">
        <f>'Rekapitulace stavby'!AN14</f>
        <v>CZ45193665</v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32</v>
      </c>
      <c r="E20" s="29"/>
      <c r="F20" s="29"/>
      <c r="G20" s="29"/>
      <c r="H20" s="29"/>
      <c r="I20" s="130" t="s">
        <v>23</v>
      </c>
      <c r="J20" s="133" t="s">
        <v>33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">
        <v>34</v>
      </c>
      <c r="F21" s="29"/>
      <c r="G21" s="29"/>
      <c r="H21" s="29"/>
      <c r="I21" s="130" t="s">
        <v>26</v>
      </c>
      <c r="J21" s="133" t="s">
        <v>35</v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37</v>
      </c>
      <c r="E23" s="29"/>
      <c r="F23" s="29"/>
      <c r="G23" s="29"/>
      <c r="H23" s="29"/>
      <c r="I23" s="130" t="s">
        <v>23</v>
      </c>
      <c r="J23" s="133" t="s">
        <v>33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">
        <v>34</v>
      </c>
      <c r="F24" s="29"/>
      <c r="G24" s="29"/>
      <c r="H24" s="29"/>
      <c r="I24" s="130" t="s">
        <v>26</v>
      </c>
      <c r="J24" s="133" t="s">
        <v>1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38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40</v>
      </c>
      <c r="E30" s="29"/>
      <c r="F30" s="29"/>
      <c r="G30" s="29"/>
      <c r="H30" s="29"/>
      <c r="I30" s="29"/>
      <c r="J30" s="141">
        <f>ROUND(J116, 2)</f>
        <v>11061.82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42</v>
      </c>
      <c r="G32" s="29"/>
      <c r="H32" s="29"/>
      <c r="I32" s="142" t="s">
        <v>41</v>
      </c>
      <c r="J32" s="142" t="s">
        <v>43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44</v>
      </c>
      <c r="E33" s="130" t="s">
        <v>45</v>
      </c>
      <c r="F33" s="144">
        <f>ROUND((SUM(BE116:BE124)),  2)</f>
        <v>11061.82</v>
      </c>
      <c r="G33" s="29"/>
      <c r="H33" s="29"/>
      <c r="I33" s="145">
        <v>0.20999999999999999</v>
      </c>
      <c r="J33" s="144">
        <f>ROUND(((SUM(BE116:BE124))*I33),  2)</f>
        <v>2322.98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46</v>
      </c>
      <c r="F34" s="144">
        <f>ROUND((SUM(BF116:BF124)),  2)</f>
        <v>0</v>
      </c>
      <c r="G34" s="29"/>
      <c r="H34" s="29"/>
      <c r="I34" s="145">
        <v>0.14999999999999999</v>
      </c>
      <c r="J34" s="144">
        <f>ROUND(((SUM(BF116:BF124))*I34),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47</v>
      </c>
      <c r="F35" s="144">
        <f>ROUND((SUM(BG116:BG124)),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48</v>
      </c>
      <c r="F36" s="144">
        <f>ROUND((SUM(BH116:BH124)),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49</v>
      </c>
      <c r="F37" s="144">
        <f>ROUND((SUM(BI116:BI124)),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13384.799999999999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53</v>
      </c>
      <c r="E50" s="154"/>
      <c r="F50" s="154"/>
      <c r="G50" s="153" t="s">
        <v>54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55</v>
      </c>
      <c r="E61" s="156"/>
      <c r="F61" s="157" t="s">
        <v>56</v>
      </c>
      <c r="G61" s="155" t="s">
        <v>55</v>
      </c>
      <c r="H61" s="156"/>
      <c r="I61" s="156"/>
      <c r="J61" s="158" t="s">
        <v>56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57</v>
      </c>
      <c r="E65" s="159"/>
      <c r="F65" s="159"/>
      <c r="G65" s="153" t="s">
        <v>58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55</v>
      </c>
      <c r="E76" s="156"/>
      <c r="F76" s="157" t="s">
        <v>56</v>
      </c>
      <c r="G76" s="155" t="s">
        <v>55</v>
      </c>
      <c r="H76" s="156"/>
      <c r="I76" s="156"/>
      <c r="J76" s="158" t="s">
        <v>56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100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3.25" customHeight="1">
      <c r="A85" s="29"/>
      <c r="B85" s="30"/>
      <c r="C85" s="31"/>
      <c r="D85" s="31"/>
      <c r="E85" s="164" t="str">
        <f>E7</f>
        <v>Kanalizace Staré Město - ul. Pode Břehy a U Chodníčku - PŘELOŽKY VŘ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98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VRN - Vedlejší a ostatní náklady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Staré Město</v>
      </c>
      <c r="G89" s="31"/>
      <c r="H89" s="31"/>
      <c r="I89" s="26" t="s">
        <v>20</v>
      </c>
      <c r="J89" s="69" t="str">
        <f>IF(J12="","",J12)</f>
        <v>18. 11. 2020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Obec Staré Město</v>
      </c>
      <c r="G91" s="31"/>
      <c r="H91" s="31"/>
      <c r="I91" s="26" t="s">
        <v>32</v>
      </c>
      <c r="J91" s="27" t="str">
        <f>E21</f>
        <v>Miloš Kopecký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>SmVaK Ostrava a.s.</v>
      </c>
      <c r="G92" s="31"/>
      <c r="H92" s="31"/>
      <c r="I92" s="26" t="s">
        <v>37</v>
      </c>
      <c r="J92" s="27" t="str">
        <f>E24</f>
        <v>Miloš Kopecký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101</v>
      </c>
      <c r="D94" s="166"/>
      <c r="E94" s="166"/>
      <c r="F94" s="166"/>
      <c r="G94" s="166"/>
      <c r="H94" s="166"/>
      <c r="I94" s="166"/>
      <c r="J94" s="167" t="s">
        <v>102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103</v>
      </c>
      <c r="D96" s="31"/>
      <c r="E96" s="31"/>
      <c r="F96" s="31"/>
      <c r="G96" s="31"/>
      <c r="H96" s="31"/>
      <c r="I96" s="31"/>
      <c r="J96" s="100">
        <f>J116</f>
        <v>11061.82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104</v>
      </c>
    </row>
    <row r="97" hidden="1" s="2" customFormat="1" ht="21.84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53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hidden="1" s="2" customFormat="1" ht="6.96" customHeight="1">
      <c r="A98" s="29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hidden="1"/>
    <row r="100" hidden="1"/>
    <row r="101" hidden="1"/>
    <row r="102" s="2" customFormat="1" ht="6.96" customHeight="1">
      <c r="A102" s="29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24.96" customHeight="1">
      <c r="A103" s="29"/>
      <c r="B103" s="30"/>
      <c r="C103" s="20" t="s">
        <v>111</v>
      </c>
      <c r="D103" s="31"/>
      <c r="E103" s="31"/>
      <c r="F103" s="31"/>
      <c r="G103" s="31"/>
      <c r="H103" s="31"/>
      <c r="I103" s="31"/>
      <c r="J103" s="31"/>
      <c r="K103" s="31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6.96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12" customHeight="1">
      <c r="A105" s="29"/>
      <c r="B105" s="30"/>
      <c r="C105" s="26" t="s">
        <v>13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23.25" customHeight="1">
      <c r="A106" s="29"/>
      <c r="B106" s="30"/>
      <c r="C106" s="31"/>
      <c r="D106" s="31"/>
      <c r="E106" s="164" t="str">
        <f>E7</f>
        <v>Kanalizace Staré Město - ul. Pode Břehy a U Chodníčku - PŘELOŽKY VŘ</v>
      </c>
      <c r="F106" s="26"/>
      <c r="G106" s="26"/>
      <c r="H106" s="26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98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66" t="str">
        <f>E9</f>
        <v>VRN - Vedlejší a ostatní náklady</v>
      </c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18</v>
      </c>
      <c r="D110" s="31"/>
      <c r="E110" s="31"/>
      <c r="F110" s="23" t="str">
        <f>F12</f>
        <v>Staré Město</v>
      </c>
      <c r="G110" s="31"/>
      <c r="H110" s="31"/>
      <c r="I110" s="26" t="s">
        <v>20</v>
      </c>
      <c r="J110" s="69" t="str">
        <f>IF(J12="","",J12)</f>
        <v>18. 11. 2020</v>
      </c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5.15" customHeight="1">
      <c r="A112" s="29"/>
      <c r="B112" s="30"/>
      <c r="C112" s="26" t="s">
        <v>22</v>
      </c>
      <c r="D112" s="31"/>
      <c r="E112" s="31"/>
      <c r="F112" s="23" t="str">
        <f>E15</f>
        <v>Obec Staré Město</v>
      </c>
      <c r="G112" s="31"/>
      <c r="H112" s="31"/>
      <c r="I112" s="26" t="s">
        <v>32</v>
      </c>
      <c r="J112" s="27" t="str">
        <f>E21</f>
        <v>Miloš Kopecký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28</v>
      </c>
      <c r="D113" s="31"/>
      <c r="E113" s="31"/>
      <c r="F113" s="23" t="str">
        <f>IF(E18="","",E18)</f>
        <v>SmVaK Ostrava a.s.</v>
      </c>
      <c r="G113" s="31"/>
      <c r="H113" s="31"/>
      <c r="I113" s="26" t="s">
        <v>37</v>
      </c>
      <c r="J113" s="27" t="str">
        <f>E24</f>
        <v>Miloš Kopecký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0.32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11" customFormat="1" ht="29.28" customHeight="1">
      <c r="A115" s="181"/>
      <c r="B115" s="182"/>
      <c r="C115" s="183" t="s">
        <v>112</v>
      </c>
      <c r="D115" s="184" t="s">
        <v>65</v>
      </c>
      <c r="E115" s="184" t="s">
        <v>61</v>
      </c>
      <c r="F115" s="184" t="s">
        <v>62</v>
      </c>
      <c r="G115" s="184" t="s">
        <v>113</v>
      </c>
      <c r="H115" s="184" t="s">
        <v>114</v>
      </c>
      <c r="I115" s="184" t="s">
        <v>115</v>
      </c>
      <c r="J115" s="185" t="s">
        <v>102</v>
      </c>
      <c r="K115" s="186" t="s">
        <v>116</v>
      </c>
      <c r="L115" s="187"/>
      <c r="M115" s="90" t="s">
        <v>1</v>
      </c>
      <c r="N115" s="91" t="s">
        <v>44</v>
      </c>
      <c r="O115" s="91" t="s">
        <v>117</v>
      </c>
      <c r="P115" s="91" t="s">
        <v>118</v>
      </c>
      <c r="Q115" s="91" t="s">
        <v>119</v>
      </c>
      <c r="R115" s="91" t="s">
        <v>120</v>
      </c>
      <c r="S115" s="91" t="s">
        <v>121</v>
      </c>
      <c r="T115" s="92" t="s">
        <v>122</v>
      </c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</row>
    <row r="116" s="2" customFormat="1" ht="22.8" customHeight="1">
      <c r="A116" s="29"/>
      <c r="B116" s="30"/>
      <c r="C116" s="97" t="s">
        <v>123</v>
      </c>
      <c r="D116" s="31"/>
      <c r="E116" s="31"/>
      <c r="F116" s="31"/>
      <c r="G116" s="31"/>
      <c r="H116" s="31"/>
      <c r="I116" s="31"/>
      <c r="J116" s="188">
        <f>BK116</f>
        <v>11061.82</v>
      </c>
      <c r="K116" s="31"/>
      <c r="L116" s="35"/>
      <c r="M116" s="93"/>
      <c r="N116" s="189"/>
      <c r="O116" s="94"/>
      <c r="P116" s="190">
        <f>SUM(P117:P124)</f>
        <v>0</v>
      </c>
      <c r="Q116" s="94"/>
      <c r="R116" s="190">
        <f>SUM(R117:R124)</f>
        <v>0</v>
      </c>
      <c r="S116" s="94"/>
      <c r="T116" s="191">
        <f>SUM(T117:T124)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79</v>
      </c>
      <c r="AU116" s="14" t="s">
        <v>104</v>
      </c>
      <c r="BK116" s="192">
        <f>SUM(BK117:BK124)</f>
        <v>11061.82</v>
      </c>
    </row>
    <row r="117" s="2" customFormat="1" ht="16.5" customHeight="1">
      <c r="A117" s="29"/>
      <c r="B117" s="30"/>
      <c r="C117" s="208" t="s">
        <v>88</v>
      </c>
      <c r="D117" s="208" t="s">
        <v>128</v>
      </c>
      <c r="E117" s="209" t="s">
        <v>428</v>
      </c>
      <c r="F117" s="210" t="s">
        <v>429</v>
      </c>
      <c r="G117" s="211" t="s">
        <v>141</v>
      </c>
      <c r="H117" s="212">
        <v>1549.4000000000001</v>
      </c>
      <c r="I117" s="212">
        <v>2</v>
      </c>
      <c r="J117" s="212">
        <f>ROUND(I117*H117,2)</f>
        <v>3098.8000000000002</v>
      </c>
      <c r="K117" s="213"/>
      <c r="L117" s="35"/>
      <c r="M117" s="214" t="s">
        <v>1</v>
      </c>
      <c r="N117" s="215" t="s">
        <v>45</v>
      </c>
      <c r="O117" s="216">
        <v>0</v>
      </c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218" t="s">
        <v>430</v>
      </c>
      <c r="AT117" s="218" t="s">
        <v>128</v>
      </c>
      <c r="AU117" s="218" t="s">
        <v>80</v>
      </c>
      <c r="AY117" s="14" t="s">
        <v>126</v>
      </c>
      <c r="BE117" s="219">
        <f>IF(N117="základní",J117,0)</f>
        <v>3098.8000000000002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4" t="s">
        <v>88</v>
      </c>
      <c r="BK117" s="219">
        <f>ROUND(I117*H117,2)</f>
        <v>3098.8000000000002</v>
      </c>
      <c r="BL117" s="14" t="s">
        <v>430</v>
      </c>
      <c r="BM117" s="218" t="s">
        <v>431</v>
      </c>
    </row>
    <row r="118" s="2" customFormat="1" ht="16.5" customHeight="1">
      <c r="A118" s="29"/>
      <c r="B118" s="30"/>
      <c r="C118" s="208" t="s">
        <v>90</v>
      </c>
      <c r="D118" s="208" t="s">
        <v>128</v>
      </c>
      <c r="E118" s="209" t="s">
        <v>432</v>
      </c>
      <c r="F118" s="210" t="s">
        <v>433</v>
      </c>
      <c r="G118" s="211" t="s">
        <v>141</v>
      </c>
      <c r="H118" s="212">
        <v>1549.4000000000001</v>
      </c>
      <c r="I118" s="212">
        <v>3.2999999999999998</v>
      </c>
      <c r="J118" s="212">
        <f>ROUND(I118*H118,2)</f>
        <v>5113.0200000000004</v>
      </c>
      <c r="K118" s="213"/>
      <c r="L118" s="35"/>
      <c r="M118" s="214" t="s">
        <v>1</v>
      </c>
      <c r="N118" s="215" t="s">
        <v>45</v>
      </c>
      <c r="O118" s="216">
        <v>0</v>
      </c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218" t="s">
        <v>430</v>
      </c>
      <c r="AT118" s="218" t="s">
        <v>128</v>
      </c>
      <c r="AU118" s="218" t="s">
        <v>80</v>
      </c>
      <c r="AY118" s="14" t="s">
        <v>126</v>
      </c>
      <c r="BE118" s="219">
        <f>IF(N118="základní",J118,0)</f>
        <v>5113.0200000000004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4" t="s">
        <v>88</v>
      </c>
      <c r="BK118" s="219">
        <f>ROUND(I118*H118,2)</f>
        <v>5113.0200000000004</v>
      </c>
      <c r="BL118" s="14" t="s">
        <v>430</v>
      </c>
      <c r="BM118" s="218" t="s">
        <v>434</v>
      </c>
    </row>
    <row r="119" s="2" customFormat="1" ht="16.5" customHeight="1">
      <c r="A119" s="29"/>
      <c r="B119" s="30"/>
      <c r="C119" s="208" t="s">
        <v>138</v>
      </c>
      <c r="D119" s="208" t="s">
        <v>128</v>
      </c>
      <c r="E119" s="209" t="s">
        <v>435</v>
      </c>
      <c r="F119" s="210" t="s">
        <v>436</v>
      </c>
      <c r="G119" s="211" t="s">
        <v>437</v>
      </c>
      <c r="H119" s="212">
        <v>1</v>
      </c>
      <c r="I119" s="212">
        <v>0</v>
      </c>
      <c r="J119" s="212">
        <f>ROUND(I119*H119,2)</f>
        <v>0</v>
      </c>
      <c r="K119" s="213"/>
      <c r="L119" s="35"/>
      <c r="M119" s="214" t="s">
        <v>1</v>
      </c>
      <c r="N119" s="215" t="s">
        <v>45</v>
      </c>
      <c r="O119" s="216">
        <v>0</v>
      </c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8" t="s">
        <v>430</v>
      </c>
      <c r="AT119" s="218" t="s">
        <v>128</v>
      </c>
      <c r="AU119" s="218" t="s">
        <v>80</v>
      </c>
      <c r="AY119" s="14" t="s">
        <v>126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88</v>
      </c>
      <c r="BK119" s="219">
        <f>ROUND(I119*H119,2)</f>
        <v>0</v>
      </c>
      <c r="BL119" s="14" t="s">
        <v>430</v>
      </c>
      <c r="BM119" s="218" t="s">
        <v>438</v>
      </c>
    </row>
    <row r="120" s="2" customFormat="1" ht="16.5" customHeight="1">
      <c r="A120" s="29"/>
      <c r="B120" s="30"/>
      <c r="C120" s="208" t="s">
        <v>132</v>
      </c>
      <c r="D120" s="208" t="s">
        <v>128</v>
      </c>
      <c r="E120" s="209" t="s">
        <v>439</v>
      </c>
      <c r="F120" s="210" t="s">
        <v>440</v>
      </c>
      <c r="G120" s="211" t="s">
        <v>437</v>
      </c>
      <c r="H120" s="212">
        <v>1</v>
      </c>
      <c r="I120" s="212">
        <v>850</v>
      </c>
      <c r="J120" s="212">
        <f>ROUND(I120*H120,2)</f>
        <v>850</v>
      </c>
      <c r="K120" s="213"/>
      <c r="L120" s="35"/>
      <c r="M120" s="214" t="s">
        <v>1</v>
      </c>
      <c r="N120" s="215" t="s">
        <v>45</v>
      </c>
      <c r="O120" s="216">
        <v>0</v>
      </c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8" t="s">
        <v>430</v>
      </c>
      <c r="AT120" s="218" t="s">
        <v>128</v>
      </c>
      <c r="AU120" s="218" t="s">
        <v>80</v>
      </c>
      <c r="AY120" s="14" t="s">
        <v>126</v>
      </c>
      <c r="BE120" s="219">
        <f>IF(N120="základní",J120,0)</f>
        <v>850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4" t="s">
        <v>88</v>
      </c>
      <c r="BK120" s="219">
        <f>ROUND(I120*H120,2)</f>
        <v>850</v>
      </c>
      <c r="BL120" s="14" t="s">
        <v>430</v>
      </c>
      <c r="BM120" s="218" t="s">
        <v>441</v>
      </c>
    </row>
    <row r="121" s="2" customFormat="1" ht="16.5" customHeight="1">
      <c r="A121" s="29"/>
      <c r="B121" s="30"/>
      <c r="C121" s="208" t="s">
        <v>147</v>
      </c>
      <c r="D121" s="208" t="s">
        <v>128</v>
      </c>
      <c r="E121" s="209" t="s">
        <v>442</v>
      </c>
      <c r="F121" s="210" t="s">
        <v>443</v>
      </c>
      <c r="G121" s="211" t="s">
        <v>437</v>
      </c>
      <c r="H121" s="212">
        <v>1</v>
      </c>
      <c r="I121" s="212">
        <v>2000</v>
      </c>
      <c r="J121" s="212">
        <f>ROUND(I121*H121,2)</f>
        <v>2000</v>
      </c>
      <c r="K121" s="213"/>
      <c r="L121" s="35"/>
      <c r="M121" s="214" t="s">
        <v>1</v>
      </c>
      <c r="N121" s="215" t="s">
        <v>45</v>
      </c>
      <c r="O121" s="216">
        <v>0</v>
      </c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8" t="s">
        <v>430</v>
      </c>
      <c r="AT121" s="218" t="s">
        <v>128</v>
      </c>
      <c r="AU121" s="218" t="s">
        <v>80</v>
      </c>
      <c r="AY121" s="14" t="s">
        <v>126</v>
      </c>
      <c r="BE121" s="219">
        <f>IF(N121="základní",J121,0)</f>
        <v>2000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88</v>
      </c>
      <c r="BK121" s="219">
        <f>ROUND(I121*H121,2)</f>
        <v>2000</v>
      </c>
      <c r="BL121" s="14" t="s">
        <v>430</v>
      </c>
      <c r="BM121" s="218" t="s">
        <v>444</v>
      </c>
    </row>
    <row r="122" s="2" customFormat="1" ht="16.5" customHeight="1">
      <c r="A122" s="29"/>
      <c r="B122" s="30"/>
      <c r="C122" s="208" t="s">
        <v>151</v>
      </c>
      <c r="D122" s="208" t="s">
        <v>128</v>
      </c>
      <c r="E122" s="209" t="s">
        <v>445</v>
      </c>
      <c r="F122" s="210" t="s">
        <v>446</v>
      </c>
      <c r="G122" s="211" t="s">
        <v>437</v>
      </c>
      <c r="H122" s="212">
        <v>1</v>
      </c>
      <c r="I122" s="212">
        <v>0</v>
      </c>
      <c r="J122" s="212">
        <f>ROUND(I122*H122,2)</f>
        <v>0</v>
      </c>
      <c r="K122" s="213"/>
      <c r="L122" s="35"/>
      <c r="M122" s="214" t="s">
        <v>1</v>
      </c>
      <c r="N122" s="215" t="s">
        <v>45</v>
      </c>
      <c r="O122" s="216">
        <v>0</v>
      </c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8" t="s">
        <v>430</v>
      </c>
      <c r="AT122" s="218" t="s">
        <v>128</v>
      </c>
      <c r="AU122" s="218" t="s">
        <v>80</v>
      </c>
      <c r="AY122" s="14" t="s">
        <v>126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88</v>
      </c>
      <c r="BK122" s="219">
        <f>ROUND(I122*H122,2)</f>
        <v>0</v>
      </c>
      <c r="BL122" s="14" t="s">
        <v>430</v>
      </c>
      <c r="BM122" s="218" t="s">
        <v>447</v>
      </c>
    </row>
    <row r="123" s="2" customFormat="1" ht="16.5" customHeight="1">
      <c r="A123" s="29"/>
      <c r="B123" s="30"/>
      <c r="C123" s="208" t="s">
        <v>155</v>
      </c>
      <c r="D123" s="208" t="s">
        <v>128</v>
      </c>
      <c r="E123" s="209" t="s">
        <v>448</v>
      </c>
      <c r="F123" s="210" t="s">
        <v>449</v>
      </c>
      <c r="G123" s="211" t="s">
        <v>437</v>
      </c>
      <c r="H123" s="212">
        <v>1</v>
      </c>
      <c r="I123" s="212">
        <v>0</v>
      </c>
      <c r="J123" s="212">
        <f>ROUND(I123*H123,2)</f>
        <v>0</v>
      </c>
      <c r="K123" s="213"/>
      <c r="L123" s="35"/>
      <c r="M123" s="214" t="s">
        <v>1</v>
      </c>
      <c r="N123" s="215" t="s">
        <v>45</v>
      </c>
      <c r="O123" s="216">
        <v>0</v>
      </c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8" t="s">
        <v>430</v>
      </c>
      <c r="AT123" s="218" t="s">
        <v>128</v>
      </c>
      <c r="AU123" s="218" t="s">
        <v>80</v>
      </c>
      <c r="AY123" s="14" t="s">
        <v>126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88</v>
      </c>
      <c r="BK123" s="219">
        <f>ROUND(I123*H123,2)</f>
        <v>0</v>
      </c>
      <c r="BL123" s="14" t="s">
        <v>430</v>
      </c>
      <c r="BM123" s="218" t="s">
        <v>450</v>
      </c>
    </row>
    <row r="124" s="2" customFormat="1" ht="16.5" customHeight="1">
      <c r="A124" s="29"/>
      <c r="B124" s="30"/>
      <c r="C124" s="208" t="s">
        <v>160</v>
      </c>
      <c r="D124" s="208" t="s">
        <v>128</v>
      </c>
      <c r="E124" s="209" t="s">
        <v>451</v>
      </c>
      <c r="F124" s="210" t="s">
        <v>452</v>
      </c>
      <c r="G124" s="211" t="s">
        <v>453</v>
      </c>
      <c r="H124" s="212">
        <v>1</v>
      </c>
      <c r="I124" s="212">
        <v>0</v>
      </c>
      <c r="J124" s="212">
        <f>ROUND(I124*H124,2)</f>
        <v>0</v>
      </c>
      <c r="K124" s="213"/>
      <c r="L124" s="35"/>
      <c r="M124" s="229" t="s">
        <v>1</v>
      </c>
      <c r="N124" s="230" t="s">
        <v>45</v>
      </c>
      <c r="O124" s="231">
        <v>0</v>
      </c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8" t="s">
        <v>430</v>
      </c>
      <c r="AT124" s="218" t="s">
        <v>128</v>
      </c>
      <c r="AU124" s="218" t="s">
        <v>80</v>
      </c>
      <c r="AY124" s="14" t="s">
        <v>126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4" t="s">
        <v>88</v>
      </c>
      <c r="BK124" s="219">
        <f>ROUND(I124*H124,2)</f>
        <v>0</v>
      </c>
      <c r="BL124" s="14" t="s">
        <v>430</v>
      </c>
      <c r="BM124" s="218" t="s">
        <v>454</v>
      </c>
    </row>
    <row r="125" s="2" customFormat="1" ht="6.96" customHeight="1">
      <c r="A125" s="29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35"/>
      <c r="M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</sheetData>
  <sheetProtection sheet="1" autoFilter="0" formatColumns="0" formatRows="0" objects="1" scenarios="1" spinCount="100000" saltValue="1FAfJcSg64jGgLJxuDp3o/3zRU4OEvjQ4LRb9aLqlv5cHq03ueo0sFP8cf5W5Scwtyk61ERhZrAInpGwySk4rQ==" hashValue="1SHXP0Ja+39xjkE45Ij4PwION+JZ1vYXcCeYpZs7Jos760QHbeeXBOcbTUugXBM7DQZisKx0SkR6XyIbh5aadQ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Augustin Jiří</dc:creator>
  <cp:lastModifiedBy>Augustin Jiří</cp:lastModifiedBy>
  <dcterms:created xsi:type="dcterms:W3CDTF">2020-11-18T09:23:50Z</dcterms:created>
  <dcterms:modified xsi:type="dcterms:W3CDTF">2020-11-18T09:23:55Z</dcterms:modified>
</cp:coreProperties>
</file>